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5625" windowWidth="28575" windowHeight="4590" activeTab="1"/>
  </bookViews>
  <sheets>
    <sheet name="ALAP" sheetId="4" r:id="rId1"/>
    <sheet name="PRÓBA" sheetId="1" r:id="rId2"/>
  </sheets>
  <definedNames>
    <definedName name="_xlnm._FilterDatabase" localSheetId="1" hidden="1">PRÓBA!$AI$1:$BD$168</definedName>
  </definedNames>
  <calcPr calcId="145621"/>
</workbook>
</file>

<file path=xl/calcChain.xml><?xml version="1.0" encoding="utf-8"?>
<calcChain xmlns="http://schemas.openxmlformats.org/spreadsheetml/2006/main">
  <c r="C14" i="1" l="1"/>
  <c r="D14" i="1"/>
  <c r="E14" i="1"/>
  <c r="AK21" i="1"/>
  <c r="AL21" i="1"/>
  <c r="AM21" i="1" s="1"/>
  <c r="AO21" i="1"/>
  <c r="AP21" i="1" s="1"/>
  <c r="AS21" i="1"/>
  <c r="AT21" i="1"/>
  <c r="AU21" i="1" s="1"/>
  <c r="L14" i="1"/>
  <c r="AK15" i="1"/>
  <c r="AL15" i="1" s="1"/>
  <c r="AO15" i="1"/>
  <c r="AP15" i="1"/>
  <c r="AQ15" i="1" s="1"/>
  <c r="AS15" i="1"/>
  <c r="AT15" i="1"/>
  <c r="M4" i="4" s="1"/>
  <c r="M4" i="1"/>
  <c r="M5" i="1"/>
  <c r="M12" i="1"/>
  <c r="BB21" i="1"/>
  <c r="BB20" i="1"/>
  <c r="BB19" i="1"/>
  <c r="BB18" i="1"/>
  <c r="BB17" i="1"/>
  <c r="BB16" i="1"/>
  <c r="BB15" i="1"/>
  <c r="BB14" i="1"/>
  <c r="AS20" i="1"/>
  <c r="AS19" i="1"/>
  <c r="AS18" i="1"/>
  <c r="AT18" i="1" s="1"/>
  <c r="AS17" i="1"/>
  <c r="AT17" i="1" s="1"/>
  <c r="AS16" i="1"/>
  <c r="AS14" i="1"/>
  <c r="AT14" i="1" s="1"/>
  <c r="AO20" i="1"/>
  <c r="AP20" i="1" s="1"/>
  <c r="AO19" i="1"/>
  <c r="AO18" i="1"/>
  <c r="AO17" i="1"/>
  <c r="AO16" i="1"/>
  <c r="AP16" i="1" s="1"/>
  <c r="AO14" i="1"/>
  <c r="AP14" i="1" s="1"/>
  <c r="AK20" i="1"/>
  <c r="AK19" i="1"/>
  <c r="AL19" i="1" s="1"/>
  <c r="AK18" i="1"/>
  <c r="AL18" i="1" s="1"/>
  <c r="AK17" i="1"/>
  <c r="AK16" i="1"/>
  <c r="AK14" i="1"/>
  <c r="AW15" i="1"/>
  <c r="AX15" i="1"/>
  <c r="R4" i="4"/>
  <c r="M3" i="1" s="1"/>
  <c r="AW16" i="1"/>
  <c r="AX16" i="1"/>
  <c r="R5" i="4"/>
  <c r="AW17" i="1"/>
  <c r="AX17" i="1"/>
  <c r="R6" i="4"/>
  <c r="M6" i="1" s="1"/>
  <c r="AW18" i="1"/>
  <c r="AX18" i="1"/>
  <c r="R7" i="4"/>
  <c r="M7" i="1" s="1"/>
  <c r="AW19" i="1"/>
  <c r="AX19" i="1"/>
  <c r="R8" i="4"/>
  <c r="M8" i="1" s="1"/>
  <c r="AW20" i="1"/>
  <c r="AX20" i="1"/>
  <c r="R9" i="4"/>
  <c r="M9" i="1" s="1"/>
  <c r="AW21" i="1"/>
  <c r="AX21" i="1"/>
  <c r="R10" i="4"/>
  <c r="M14" i="1" s="1"/>
  <c r="AW14" i="1"/>
  <c r="AX14" i="1"/>
  <c r="R3" i="4"/>
  <c r="M2" i="1" s="1"/>
  <c r="BA15" i="1"/>
  <c r="BA16" i="1"/>
  <c r="BA17" i="1"/>
  <c r="Q6" i="4"/>
  <c r="P5" i="1" s="1"/>
  <c r="BA18" i="1"/>
  <c r="BA19" i="1"/>
  <c r="BA20" i="1"/>
  <c r="BA21" i="1"/>
  <c r="BA14" i="1"/>
  <c r="O4" i="4"/>
  <c r="O5" i="4"/>
  <c r="Q5" i="4" s="1"/>
  <c r="O6" i="4"/>
  <c r="O7" i="4"/>
  <c r="Q7" i="4" s="1"/>
  <c r="P7" i="1" s="1"/>
  <c r="O8" i="4"/>
  <c r="Q8" i="4" s="1"/>
  <c r="P8" i="1" s="1"/>
  <c r="O9" i="4"/>
  <c r="Q9" i="4" s="1"/>
  <c r="O10" i="4"/>
  <c r="Q10" i="4" s="1"/>
  <c r="P14" i="1" s="1"/>
  <c r="O3" i="4"/>
  <c r="Q3" i="4" s="1"/>
  <c r="N4" i="4"/>
  <c r="L3" i="1" s="1"/>
  <c r="N5" i="4"/>
  <c r="N6" i="4"/>
  <c r="L5" i="1" s="1"/>
  <c r="N7" i="4"/>
  <c r="L7" i="1" s="1"/>
  <c r="N8" i="4"/>
  <c r="L8" i="1" s="1"/>
  <c r="N9" i="4"/>
  <c r="L9" i="1" s="1"/>
  <c r="N10" i="4"/>
  <c r="N3" i="4"/>
  <c r="AT16" i="1"/>
  <c r="M5" i="4"/>
  <c r="AT19" i="1"/>
  <c r="M8" i="4" s="1"/>
  <c r="J8" i="1" s="1"/>
  <c r="AT20" i="1"/>
  <c r="AU20" i="1" s="1"/>
  <c r="M9" i="4"/>
  <c r="J10" i="1" s="1"/>
  <c r="AP17" i="1"/>
  <c r="K6" i="4" s="1"/>
  <c r="AP18" i="1"/>
  <c r="AQ18" i="1" s="1"/>
  <c r="K7" i="4"/>
  <c r="H7" i="1" s="1"/>
  <c r="AP19" i="1"/>
  <c r="K8" i="4" s="1"/>
  <c r="H8" i="1" s="1"/>
  <c r="AL17" i="1"/>
  <c r="AM17" i="1" s="1"/>
  <c r="I6" i="4"/>
  <c r="F5" i="1" s="1"/>
  <c r="AL20" i="1"/>
  <c r="I9" i="4" s="1"/>
  <c r="F9" i="1" s="1"/>
  <c r="AL14" i="1"/>
  <c r="I3" i="4"/>
  <c r="F2" i="1" s="1"/>
  <c r="AL16" i="1"/>
  <c r="AM16" i="1" s="1"/>
  <c r="I5" i="4"/>
  <c r="BB22" i="1"/>
  <c r="AU19" i="1"/>
  <c r="AQ19" i="1"/>
  <c r="AU16" i="1"/>
  <c r="AM14" i="1"/>
  <c r="C13" i="1"/>
  <c r="D13" i="1"/>
  <c r="E13" i="1"/>
  <c r="L13" i="1"/>
  <c r="C12" i="1"/>
  <c r="D12" i="1"/>
  <c r="E12" i="1"/>
  <c r="C11" i="1"/>
  <c r="D11" i="1"/>
  <c r="E11" i="1"/>
  <c r="C10" i="1"/>
  <c r="D10" i="1"/>
  <c r="E10" i="1"/>
  <c r="C9" i="1"/>
  <c r="D9" i="1"/>
  <c r="E9" i="1"/>
  <c r="C8" i="1"/>
  <c r="D8" i="1"/>
  <c r="E8" i="1"/>
  <c r="C7" i="1"/>
  <c r="D7" i="1"/>
  <c r="E7" i="1"/>
  <c r="C6" i="1"/>
  <c r="D6" i="1"/>
  <c r="E6" i="1"/>
  <c r="C5" i="1"/>
  <c r="D5" i="1"/>
  <c r="E5" i="1"/>
  <c r="C4" i="1"/>
  <c r="D4" i="1"/>
  <c r="E4" i="1"/>
  <c r="C3" i="1"/>
  <c r="D3" i="1"/>
  <c r="E3" i="1"/>
  <c r="C2" i="1"/>
  <c r="D2" i="1"/>
  <c r="E2" i="1"/>
  <c r="L2" i="1"/>
  <c r="L12" i="1"/>
  <c r="L11" i="1"/>
  <c r="L6" i="1"/>
  <c r="N2" i="1"/>
  <c r="N12" i="1"/>
  <c r="F12" i="1" l="1"/>
  <c r="I7" i="4"/>
  <c r="F7" i="1" s="1"/>
  <c r="AM18" i="1"/>
  <c r="K9" i="4"/>
  <c r="H10" i="1" s="1"/>
  <c r="AQ20" i="1"/>
  <c r="K3" i="4"/>
  <c r="AQ14" i="1"/>
  <c r="M6" i="4"/>
  <c r="J5" i="1" s="1"/>
  <c r="AU17" i="1"/>
  <c r="AQ16" i="1"/>
  <c r="K5" i="4"/>
  <c r="M7" i="4"/>
  <c r="J7" i="1" s="1"/>
  <c r="AU18" i="1"/>
  <c r="J3" i="1"/>
  <c r="J4" i="1"/>
  <c r="K10" i="4"/>
  <c r="AQ21" i="1"/>
  <c r="H6" i="1"/>
  <c r="H5" i="1"/>
  <c r="I4" i="4"/>
  <c r="F3" i="1" s="1"/>
  <c r="AM15" i="1"/>
  <c r="AM19" i="1"/>
  <c r="I8" i="4"/>
  <c r="F8" i="1" s="1"/>
  <c r="M3" i="4"/>
  <c r="J12" i="1" s="1"/>
  <c r="AU14" i="1"/>
  <c r="P4" i="4"/>
  <c r="M10" i="1"/>
  <c r="P10" i="4"/>
  <c r="AQ17" i="1"/>
  <c r="AM20" i="1"/>
  <c r="K4" i="4"/>
  <c r="M10" i="4"/>
  <c r="I10" i="4"/>
  <c r="J9" i="1"/>
  <c r="L4" i="1"/>
  <c r="AU15" i="1"/>
  <c r="F6" i="1"/>
  <c r="J13" i="1"/>
  <c r="P6" i="4"/>
  <c r="M13" i="1"/>
  <c r="P2" i="1"/>
  <c r="P12" i="1"/>
  <c r="P9" i="1"/>
  <c r="P10" i="1"/>
  <c r="P13" i="1"/>
  <c r="N3" i="1"/>
  <c r="N4" i="1"/>
  <c r="N5" i="1"/>
  <c r="N6" i="1"/>
  <c r="F13" i="1"/>
  <c r="P11" i="1"/>
  <c r="P8" i="4"/>
  <c r="N8" i="1" s="1"/>
  <c r="P7" i="4"/>
  <c r="N7" i="1" s="1"/>
  <c r="F4" i="1"/>
  <c r="Q4" i="4"/>
  <c r="M11" i="1"/>
  <c r="L10" i="1"/>
  <c r="H13" i="1"/>
  <c r="P6" i="1"/>
  <c r="P9" i="4"/>
  <c r="F10" i="1"/>
  <c r="F11" i="1" l="1"/>
  <c r="F14" i="1"/>
  <c r="J11" i="1"/>
  <c r="J14" i="1"/>
  <c r="H14" i="1"/>
  <c r="H11" i="1"/>
  <c r="J6" i="1"/>
  <c r="H4" i="1"/>
  <c r="H3" i="1"/>
  <c r="H2" i="1"/>
  <c r="H12" i="1"/>
  <c r="N14" i="1"/>
  <c r="N11" i="1"/>
  <c r="J2" i="1"/>
  <c r="H9" i="1"/>
  <c r="P3" i="1"/>
  <c r="P4" i="1"/>
  <c r="N10" i="1"/>
  <c r="N9" i="1"/>
  <c r="N13" i="1"/>
</calcChain>
</file>

<file path=xl/sharedStrings.xml><?xml version="1.0" encoding="utf-8"?>
<sst xmlns="http://schemas.openxmlformats.org/spreadsheetml/2006/main" count="125" uniqueCount="73">
  <si>
    <t>üres</t>
  </si>
  <si>
    <t>---</t>
  </si>
  <si>
    <t>NÉV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</si>
  <si>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</si>
  <si>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</si>
  <si>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</si>
  <si>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</si>
  <si>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</si>
  <si>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</si>
  <si>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</si>
  <si>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</si>
  <si>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</si>
  <si>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</si>
  <si>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</si>
  <si>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</si>
  <si>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</si>
  <si>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</si>
  <si>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</si>
  <si>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</si>
  <si>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</si>
  <si>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</si>
  <si>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</si>
  <si>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</si>
  <si>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</t>
  </si>
  <si>
    <t>név1</t>
  </si>
  <si>
    <t>név2</t>
  </si>
  <si>
    <t>név4</t>
  </si>
  <si>
    <t>név5</t>
  </si>
  <si>
    <t>név6</t>
  </si>
  <si>
    <t>név7</t>
  </si>
  <si>
    <t>név8</t>
  </si>
  <si>
    <t>név3</t>
  </si>
  <si>
    <t>anyag</t>
  </si>
  <si>
    <t>állapot</t>
  </si>
  <si>
    <t>O1</t>
  </si>
  <si>
    <t>E1</t>
  </si>
  <si>
    <t>M1</t>
  </si>
  <si>
    <t>Á1</t>
  </si>
  <si>
    <t>O2</t>
  </si>
  <si>
    <t>E2</t>
  </si>
  <si>
    <t>M2</t>
  </si>
  <si>
    <t>Á2</t>
  </si>
  <si>
    <t>E3</t>
  </si>
  <si>
    <t>O3</t>
  </si>
  <si>
    <t>M3</t>
  </si>
  <si>
    <t>Á3</t>
  </si>
  <si>
    <t>A1</t>
  </si>
  <si>
    <t>A2</t>
  </si>
  <si>
    <t>A3</t>
  </si>
  <si>
    <t>A4</t>
  </si>
  <si>
    <t>A5</t>
  </si>
  <si>
    <t>A6</t>
  </si>
  <si>
    <t>A7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</si>
  <si>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</si>
  <si>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</si>
  <si>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</si>
  <si>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</si>
  <si>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</si>
  <si>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</si>
  <si>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</si>
  <si>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</si>
  <si>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</si>
  <si>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</si>
  <si>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</si>
  <si>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</si>
  <si>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</si>
  <si>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</si>
  <si>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</si>
  <si>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14</t>
  </si>
  <si>
    <t>15</t>
  </si>
  <si>
    <t>ITT CSAK A "B" OSZLOP MÓDOSÍTHATÓ</t>
  </si>
  <si>
    <t>ITT AZ "A,B,G,I,K,O" OSZLOP MÓDOSÍTHATÓ</t>
  </si>
  <si>
    <t>"B" OSZLOP SZERINT MEGY A KIVÁLASZTÁS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</si>
</sst>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Ft&quot;_-;\-* #,##0.00\ &quot;Ft&quot;_-;_-* &quot;-&quot;??\ &quot;Ft&quot;_-;_-@_-"/>
    <numFmt numFmtId="164" formatCode="#,##0\ &quot;Ft&quot;"/>
    <numFmt numFmtId="165" formatCode="General\ &quot;óra&quot;"/>
    <numFmt numFmtId="166" formatCode="General\ &quot;km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  <charset val="238"/>
    </font>
    <font>
      <sz val="10"/>
      <name val="Arial"/>
      <family val="2"/>
      <charset val="204"/>
    </font>
    <font>
      <b/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0" fontId="3" fillId="2" borderId="1" applyNumberFormat="0" applyFont="0" applyAlignment="0" applyProtection="0"/>
    <xf numFmtId="0" fontId="5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6" xfId="0" applyBorder="1"/>
    <xf numFmtId="0" fontId="6" fillId="0" borderId="13" xfId="0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/>
    </xf>
    <xf numFmtId="1" fontId="0" fillId="0" borderId="23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164" fontId="0" fillId="0" borderId="8" xfId="0" applyNumberFormat="1" applyBorder="1" applyAlignment="1">
      <alignment horizontal="center" vertical="center"/>
    </xf>
    <xf numFmtId="165" fontId="4" fillId="0" borderId="0" xfId="0" quotePrefix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 wrapText="1"/>
    </xf>
    <xf numFmtId="0" fontId="0" fillId="0" borderId="0" xfId="0" applyProtection="1"/>
    <xf numFmtId="165" fontId="0" fillId="0" borderId="0" xfId="0" applyNumberFormat="1" applyProtection="1"/>
    <xf numFmtId="0" fontId="0" fillId="0" borderId="0" xfId="0" applyNumberFormat="1" applyProtection="1"/>
    <xf numFmtId="166" fontId="0" fillId="0" borderId="0" xfId="0" applyNumberFormat="1" applyProtection="1"/>
    <xf numFmtId="0" fontId="0" fillId="0" borderId="10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2" quotePrefix="1" applyNumberFormat="1" applyFont="1" applyFill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 applyAlignment="1" applyProtection="1">
      <alignment horizontal="center" vertical="center" wrapText="1"/>
    </xf>
    <xf numFmtId="1" fontId="7" fillId="0" borderId="0" xfId="0" quotePrefix="1" applyNumberFormat="1" applyFont="1" applyAlignment="1">
      <alignment horizontal="center"/>
    </xf>
    <xf numFmtId="0" fontId="0" fillId="0" borderId="29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7" fillId="3" borderId="0" xfId="0" applyFont="1" applyFill="1"/>
    <xf numFmtId="0" fontId="0" fillId="3" borderId="0" xfId="0" applyFill="1" applyProtection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4" borderId="0" xfId="0" applyFill="1" applyProtection="1"/>
    <xf numFmtId="0" fontId="7" fillId="3" borderId="0" xfId="0" applyFont="1" applyFill="1" applyAlignment="1">
      <alignment horizontal="center" vertical="center"/>
    </xf>
  </cellXfs>
  <cellStyles count="8">
    <cellStyle name="Jegyzet 2" xfId="6"/>
    <cellStyle name="Normál" xfId="0" builtinId="0"/>
    <cellStyle name="Normál 2" xfId="2"/>
    <cellStyle name="Normál 2 2" xfId="3"/>
    <cellStyle name="Normál 2 3" xfId="5"/>
    <cellStyle name="Normál 3" xfId="1"/>
    <cellStyle name="Pénznem 2" xfId="4"/>
    <cellStyle name="Обычный 2" xfId="7"/>
  </cellStyles>
  <dxfs count="5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/>
      </font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numFmt numFmtId="165" formatCode="General\ &quot;óra&quot;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Táblázat8" displayName="Táblázat8" ref="A1:Z14" totalsRowShown="0" headerRowDxfId="56" dataDxfId="55">
  <autoFilter ref="A1:Z14"/>
  <tableColumns count="26">
    <tableColumn id="1" name="1" dataDxfId="54"/>
    <tableColumn id="2" name="2" dataDxfId="53"/>
    <tableColumn id="3" name="3" dataDxfId="52">
      <calculatedColumnFormula>VLOOKUP(B2,ALAP!$D$3:$M$11,2,0)</calculatedColumnFormula>
    </tableColumn>
    <tableColumn id="4" name="4" dataDxfId="51">
      <calculatedColumnFormula>VLOOKUP(B2,ALAP!$D$3:$M$11,3,0)</calculatedColumnFormula>
    </tableColumn>
    <tableColumn id="5" name="5" dataDxfId="50">
      <calculatedColumnFormula>VLOOKUP(B2,ALAP!$D$3:$M$11,4,0)</calculatedColumnFormula>
    </tableColumn>
    <tableColumn id="6" name="6" dataDxfId="49">
      <calculatedColumnFormula>VLOOKUP(B2,ALAP!$D$3:$M$11,6,0)</calculatedColumnFormula>
    </tableColumn>
    <tableColumn id="25" name="7" dataDxfId="48"/>
    <tableColumn id="7" name="8" dataDxfId="47">
      <calculatedColumnFormula>VLOOKUP(B2,ALAP!$D$3:$M$11,8,0)</calculatedColumnFormula>
    </tableColumn>
    <tableColumn id="26" name="9" dataDxfId="46"/>
    <tableColumn id="8" name="10" dataDxfId="45">
      <calculatedColumnFormula>VLOOKUP(B2,ALAP!$D$3:$M$11,10,0)</calculatedColumnFormula>
    </tableColumn>
    <tableColumn id="27" name="11" dataDxfId="44"/>
    <tableColumn id="9" name="12" dataDxfId="43">
      <calculatedColumnFormula>VLOOKUP(B2,ALAP!$D$3:$O$11,11,0)</calculatedColumnFormula>
    </tableColumn>
    <tableColumn id="15" name="13" dataDxfId="42">
      <calculatedColumnFormula>VLOOKUP(B2,ALAP!$D$3:$R$11,15,0)</calculatedColumnFormula>
    </tableColumn>
    <tableColumn id="10" name="14" dataDxfId="41">
      <calculatedColumnFormula>VLOOKUP(B2,ALAP!$D$3:$P$11,13,0)</calculatedColumnFormula>
    </tableColumn>
    <tableColumn id="14" name="15" dataDxfId="40"/>
    <tableColumn id="24" name="16" dataDxfId="39">
      <calculatedColumnFormula>VLOOKUP(B2,ALAP!$D$3:$Q$11,14,0)</calculatedColumnFormula>
    </tableColumn>
    <tableColumn id="11" name="17" dataDxfId="38"/>
    <tableColumn id="12" name="18" dataDxfId="37"/>
    <tableColumn id="13" name="19" dataDxfId="36"/>
    <tableColumn id="17" name="20" dataDxfId="35"/>
    <tableColumn id="18" name="21" dataDxfId="34"/>
    <tableColumn id="19" name="22" dataDxfId="33"/>
    <tableColumn id="20" name="23" dataDxfId="32"/>
    <tableColumn id="21" name="24" dataDxfId="31"/>
    <tableColumn id="22" name="25" dataDxfId="30"/>
    <tableColumn id="23" name="26" dataDxfId="2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B1:R19"/>
  <sheetViews>
    <sheetView zoomScaleNormal="100" workbookViewId="0">
      <pane ySplit="1" topLeftCell="A2" activePane="bottomLeft" state="frozen"/>
      <selection activeCell="B1" sqref="B1"/>
      <selection pane="bottomLeft" activeCell="F16" sqref="F16"/>
    </sheetView>
  </sheetViews>
  <sheetFormatPr defaultRowHeight="16.5" x14ac:dyDescent="0.3"/>
  <cols>
    <col min="1" max="1" width="9.140625" style="27"/>
    <col min="2" max="2" width="10.7109375" style="27" customWidth="1"/>
    <col min="3" max="3" width="6.5703125" style="27" customWidth="1"/>
    <col min="4" max="5" width="10.7109375" style="27" customWidth="1"/>
    <col min="6" max="7" width="10.7109375" style="25" customWidth="1"/>
    <col min="8" max="8" width="10.7109375" style="39" customWidth="1"/>
    <col min="9" max="9" width="10.7109375" style="27" customWidth="1"/>
    <col min="10" max="10" width="10.7109375" style="40" customWidth="1"/>
    <col min="11" max="11" width="10.7109375" style="27" customWidth="1"/>
    <col min="12" max="12" width="10.7109375" style="40" customWidth="1"/>
    <col min="13" max="18" width="10.7109375" style="27" customWidth="1"/>
    <col min="19" max="25" width="9.140625" style="27"/>
    <col min="26" max="47" width="9.140625" style="27" customWidth="1"/>
    <col min="48" max="16384" width="9.140625" style="27"/>
  </cols>
  <sheetData>
    <row r="1" spans="2:18" x14ac:dyDescent="0.3">
      <c r="B1" s="88"/>
      <c r="D1" s="30">
        <v>1</v>
      </c>
      <c r="E1" s="30">
        <v>2</v>
      </c>
      <c r="F1" s="30">
        <v>3</v>
      </c>
      <c r="G1" s="30">
        <v>4</v>
      </c>
      <c r="H1" s="30">
        <v>5</v>
      </c>
      <c r="I1" s="30">
        <v>6</v>
      </c>
      <c r="J1" s="30">
        <v>7</v>
      </c>
      <c r="K1" s="30">
        <v>8</v>
      </c>
      <c r="L1" s="30">
        <v>9</v>
      </c>
      <c r="M1" s="30">
        <v>10</v>
      </c>
      <c r="N1" s="30">
        <v>11</v>
      </c>
      <c r="O1" s="30">
        <v>12</v>
      </c>
      <c r="P1" s="30">
        <v>13</v>
      </c>
      <c r="Q1" s="30">
        <v>14</v>
      </c>
      <c r="R1" s="30">
        <v>15</v>
      </c>
    </row>
    <row r="2" spans="2:18" x14ac:dyDescent="0.3">
      <c r="B2" s="28" t="s">
        <v>2</v>
      </c>
      <c r="C2" s="29"/>
      <c r="D2" s="30">
        <v>1</v>
      </c>
      <c r="E2" s="31">
        <v>2</v>
      </c>
      <c r="F2" s="31">
        <v>3</v>
      </c>
      <c r="G2" s="31">
        <v>4</v>
      </c>
      <c r="H2" s="38">
        <v>5</v>
      </c>
      <c r="I2" s="31">
        <v>6</v>
      </c>
      <c r="J2" s="38">
        <v>7</v>
      </c>
      <c r="K2" s="31">
        <v>8</v>
      </c>
      <c r="L2" s="38">
        <v>9</v>
      </c>
      <c r="M2" s="31">
        <v>10</v>
      </c>
      <c r="N2" s="31">
        <v>11</v>
      </c>
      <c r="O2" s="31">
        <v>12</v>
      </c>
      <c r="P2" s="31">
        <v>13</v>
      </c>
      <c r="Q2" s="31">
        <v>14</v>
      </c>
      <c r="R2" s="28">
        <v>15</v>
      </c>
    </row>
    <row r="3" spans="2:18" x14ac:dyDescent="0.3">
      <c r="B3" s="32" t="s">
        <v>1</v>
      </c>
      <c r="D3" s="3" t="s">
        <v>24</v>
      </c>
      <c r="E3" s="33">
        <v>1</v>
      </c>
      <c r="F3" s="34" t="s">
        <v>32</v>
      </c>
      <c r="G3" s="34" t="s">
        <v>33</v>
      </c>
      <c r="H3" s="69">
        <v>781</v>
      </c>
      <c r="I3" s="47">
        <f>PRÓBA!AL14</f>
        <v>763</v>
      </c>
      <c r="J3" s="70">
        <v>1881</v>
      </c>
      <c r="K3" s="47">
        <f>PRÓBA!AP14</f>
        <v>1873</v>
      </c>
      <c r="L3" s="70">
        <v>394</v>
      </c>
      <c r="M3" s="47">
        <f>PRÓBA!AT14</f>
        <v>356</v>
      </c>
      <c r="N3" s="35">
        <f>PRÓBA!AV14</f>
        <v>0</v>
      </c>
      <c r="O3" s="45">
        <f>PRÓBA!AY14</f>
        <v>2000</v>
      </c>
      <c r="P3" s="45">
        <v>0</v>
      </c>
      <c r="Q3" s="47">
        <f>O3-PRÓBA!BA14</f>
        <v>2000</v>
      </c>
      <c r="R3" s="35">
        <f>PRÓBA!AX14</f>
        <v>-1</v>
      </c>
    </row>
    <row r="4" spans="2:18" x14ac:dyDescent="0.3">
      <c r="B4" s="25" t="s">
        <v>12</v>
      </c>
      <c r="D4" s="2" t="s">
        <v>25</v>
      </c>
      <c r="E4" s="36">
        <v>2</v>
      </c>
      <c r="F4" s="34" t="s">
        <v>32</v>
      </c>
      <c r="G4" s="34" t="s">
        <v>33</v>
      </c>
      <c r="H4" s="69">
        <v>14</v>
      </c>
      <c r="I4" s="47">
        <f>PRÓBA!AL15</f>
        <v>-2</v>
      </c>
      <c r="J4" s="70">
        <v>40</v>
      </c>
      <c r="K4" s="47">
        <f>PRÓBA!AP15</f>
        <v>-48</v>
      </c>
      <c r="L4" s="70">
        <v>16</v>
      </c>
      <c r="M4" s="47">
        <f>PRÓBA!AT15</f>
        <v>-80</v>
      </c>
      <c r="N4" s="35">
        <f>PRÓBA!AV15</f>
        <v>3</v>
      </c>
      <c r="O4" s="45">
        <f>PRÓBA!AY15</f>
        <v>210</v>
      </c>
      <c r="P4" s="45">
        <f>O4/N4</f>
        <v>70</v>
      </c>
      <c r="Q4" s="47">
        <f>O4-PRÓBA!BA15</f>
        <v>140</v>
      </c>
      <c r="R4" s="35">
        <f>PRÓBA!AX15</f>
        <v>2</v>
      </c>
    </row>
    <row r="5" spans="2:18" x14ac:dyDescent="0.3">
      <c r="B5" s="25" t="s">
        <v>23</v>
      </c>
      <c r="D5" s="2" t="s">
        <v>31</v>
      </c>
      <c r="E5" s="36">
        <v>3</v>
      </c>
      <c r="F5" s="34" t="s">
        <v>32</v>
      </c>
      <c r="G5" s="34" t="s">
        <v>33</v>
      </c>
      <c r="H5" s="69">
        <v>133</v>
      </c>
      <c r="I5" s="47">
        <f>PRÓBA!AL16</f>
        <v>133</v>
      </c>
      <c r="J5" s="70">
        <v>40</v>
      </c>
      <c r="K5" s="47">
        <f>PRÓBA!AP16</f>
        <v>40</v>
      </c>
      <c r="L5" s="70">
        <v>16</v>
      </c>
      <c r="M5" s="47">
        <f>PRÓBA!AT16</f>
        <v>16</v>
      </c>
      <c r="N5" s="35">
        <f>PRÓBA!AV16</f>
        <v>2</v>
      </c>
      <c r="O5" s="45">
        <f>PRÓBA!AY16</f>
        <v>180</v>
      </c>
      <c r="P5" s="45">
        <v>0</v>
      </c>
      <c r="Q5" s="47">
        <f>O5-PRÓBA!BA16</f>
        <v>180</v>
      </c>
      <c r="R5" s="35">
        <f>PRÓBA!AX16</f>
        <v>1</v>
      </c>
    </row>
    <row r="6" spans="2:18" x14ac:dyDescent="0.3">
      <c r="B6" s="25" t="s">
        <v>13</v>
      </c>
      <c r="D6" s="2" t="s">
        <v>26</v>
      </c>
      <c r="E6" s="36">
        <v>4</v>
      </c>
      <c r="F6" s="34" t="s">
        <v>32</v>
      </c>
      <c r="G6" s="34" t="s">
        <v>33</v>
      </c>
      <c r="H6" s="69">
        <v>62</v>
      </c>
      <c r="I6" s="47">
        <f>PRÓBA!AL17</f>
        <v>47</v>
      </c>
      <c r="J6" s="70">
        <v>40</v>
      </c>
      <c r="K6" s="47">
        <f>PRÓBA!AP17</f>
        <v>32</v>
      </c>
      <c r="L6" s="70">
        <v>16</v>
      </c>
      <c r="M6" s="47">
        <f>PRÓBA!AT17</f>
        <v>16</v>
      </c>
      <c r="N6" s="35">
        <f>PRÓBA!AV17</f>
        <v>1</v>
      </c>
      <c r="O6" s="45">
        <f>PRÓBA!AY17</f>
        <v>210</v>
      </c>
      <c r="P6" s="45">
        <f t="shared" ref="P6:P10" si="0">O6/N6</f>
        <v>210</v>
      </c>
      <c r="Q6" s="47">
        <f>O6-PRÓBA!BA17</f>
        <v>140</v>
      </c>
      <c r="R6" s="35">
        <f>PRÓBA!AX17</f>
        <v>0</v>
      </c>
    </row>
    <row r="7" spans="2:18" x14ac:dyDescent="0.3">
      <c r="B7" s="25" t="s">
        <v>14</v>
      </c>
      <c r="D7" s="2" t="s">
        <v>27</v>
      </c>
      <c r="E7" s="36">
        <v>5</v>
      </c>
      <c r="F7" s="34" t="s">
        <v>32</v>
      </c>
      <c r="G7" s="34" t="s">
        <v>33</v>
      </c>
      <c r="H7" s="69">
        <v>14</v>
      </c>
      <c r="I7" s="47">
        <f>PRÓBA!AL18</f>
        <v>7</v>
      </c>
      <c r="J7" s="70">
        <v>40</v>
      </c>
      <c r="K7" s="47">
        <f>PRÓBA!AP18</f>
        <v>40</v>
      </c>
      <c r="L7" s="70">
        <v>16</v>
      </c>
      <c r="M7" s="47">
        <f>PRÓBA!AT18</f>
        <v>0</v>
      </c>
      <c r="N7" s="35">
        <f>PRÓBA!AV18</f>
        <v>2</v>
      </c>
      <c r="O7" s="45">
        <f>PRÓBA!AY18</f>
        <v>270</v>
      </c>
      <c r="P7" s="45">
        <f t="shared" si="0"/>
        <v>135</v>
      </c>
      <c r="Q7" s="47">
        <f>O7-PRÓBA!BA18</f>
        <v>180</v>
      </c>
      <c r="R7" s="35">
        <f>PRÓBA!AX18</f>
        <v>1</v>
      </c>
    </row>
    <row r="8" spans="2:18" x14ac:dyDescent="0.3">
      <c r="B8" s="25" t="s">
        <v>15</v>
      </c>
      <c r="D8" s="2" t="s">
        <v>28</v>
      </c>
      <c r="E8" s="36">
        <v>6</v>
      </c>
      <c r="F8" s="34" t="s">
        <v>32</v>
      </c>
      <c r="G8" s="34" t="s">
        <v>33</v>
      </c>
      <c r="H8" s="69">
        <v>14</v>
      </c>
      <c r="I8" s="47">
        <f>PRÓBA!AL19</f>
        <v>6</v>
      </c>
      <c r="J8" s="70">
        <v>40</v>
      </c>
      <c r="K8" s="47">
        <f>PRÓBA!AP19</f>
        <v>40</v>
      </c>
      <c r="L8" s="70">
        <v>16</v>
      </c>
      <c r="M8" s="47">
        <f>PRÓBA!AT19</f>
        <v>16</v>
      </c>
      <c r="N8" s="35">
        <f>PRÓBA!AV19</f>
        <v>3</v>
      </c>
      <c r="O8" s="45">
        <f>PRÓBA!AY19</f>
        <v>210</v>
      </c>
      <c r="P8" s="45">
        <f t="shared" si="0"/>
        <v>70</v>
      </c>
      <c r="Q8" s="47">
        <f>O8-PRÓBA!BA19</f>
        <v>140</v>
      </c>
      <c r="R8" s="35">
        <f>PRÓBA!AX19</f>
        <v>2</v>
      </c>
    </row>
    <row r="9" spans="2:18" x14ac:dyDescent="0.3">
      <c r="B9" s="25" t="s">
        <v>16</v>
      </c>
      <c r="D9" s="2" t="s">
        <v>29</v>
      </c>
      <c r="E9" s="36">
        <v>7</v>
      </c>
      <c r="F9" s="34" t="s">
        <v>32</v>
      </c>
      <c r="G9" s="34" t="s">
        <v>33</v>
      </c>
      <c r="H9" s="69">
        <v>14</v>
      </c>
      <c r="I9" s="47">
        <f>PRÓBA!AL20</f>
        <v>-48</v>
      </c>
      <c r="J9" s="70">
        <v>40</v>
      </c>
      <c r="K9" s="47">
        <f>PRÓBA!AP20</f>
        <v>-20</v>
      </c>
      <c r="L9" s="70">
        <v>16</v>
      </c>
      <c r="M9" s="47">
        <f>PRÓBA!AT20</f>
        <v>16</v>
      </c>
      <c r="N9" s="35">
        <f>PRÓBA!AV20</f>
        <v>2</v>
      </c>
      <c r="O9" s="45">
        <f>PRÓBA!AY20</f>
        <v>330</v>
      </c>
      <c r="P9" s="45">
        <f t="shared" si="0"/>
        <v>165</v>
      </c>
      <c r="Q9" s="47">
        <f>O9-PRÓBA!BA20</f>
        <v>220</v>
      </c>
      <c r="R9" s="35">
        <f>PRÓBA!AX20</f>
        <v>1</v>
      </c>
    </row>
    <row r="10" spans="2:18" x14ac:dyDescent="0.3">
      <c r="B10" s="25" t="s">
        <v>17</v>
      </c>
      <c r="D10" s="2" t="s">
        <v>30</v>
      </c>
      <c r="E10" s="36">
        <v>8</v>
      </c>
      <c r="F10" s="34" t="s">
        <v>32</v>
      </c>
      <c r="G10" s="34" t="s">
        <v>33</v>
      </c>
      <c r="H10" s="69">
        <v>29</v>
      </c>
      <c r="I10" s="47">
        <f>PRÓBA!AL21</f>
        <v>24</v>
      </c>
      <c r="J10" s="70">
        <v>65</v>
      </c>
      <c r="K10" s="47">
        <f>PRÓBA!AP21</f>
        <v>65</v>
      </c>
      <c r="L10" s="70">
        <v>24</v>
      </c>
      <c r="M10" s="47">
        <f>PRÓBA!AT21</f>
        <v>0</v>
      </c>
      <c r="N10" s="35">
        <f>PRÓBA!AV21</f>
        <v>1</v>
      </c>
      <c r="O10" s="45">
        <f>PRÓBA!AY21</f>
        <v>480</v>
      </c>
      <c r="P10" s="45">
        <f t="shared" si="0"/>
        <v>480</v>
      </c>
      <c r="Q10" s="47">
        <f>O10-PRÓBA!BA21</f>
        <v>320</v>
      </c>
      <c r="R10" s="35">
        <f>PRÓBA!AX21</f>
        <v>0</v>
      </c>
    </row>
    <row r="11" spans="2:18" x14ac:dyDescent="0.3">
      <c r="B11" s="25" t="s">
        <v>18</v>
      </c>
      <c r="D11" s="2" t="s">
        <v>0</v>
      </c>
      <c r="E11" s="4" t="s">
        <v>1</v>
      </c>
      <c r="F11" s="4" t="s">
        <v>1</v>
      </c>
      <c r="G11" s="4" t="s">
        <v>1</v>
      </c>
      <c r="H11" s="71" t="s">
        <v>1</v>
      </c>
      <c r="I11" s="4" t="s">
        <v>1</v>
      </c>
      <c r="J11" s="71" t="s">
        <v>1</v>
      </c>
      <c r="K11" s="4" t="s">
        <v>1</v>
      </c>
      <c r="L11" s="71" t="s">
        <v>1</v>
      </c>
      <c r="M11" s="4" t="s">
        <v>1</v>
      </c>
      <c r="N11" s="4" t="s">
        <v>1</v>
      </c>
      <c r="O11" s="4" t="s">
        <v>1</v>
      </c>
      <c r="P11" s="4" t="s">
        <v>1</v>
      </c>
      <c r="Q11" s="42" t="s">
        <v>1</v>
      </c>
      <c r="R11" s="78" t="s">
        <v>1</v>
      </c>
    </row>
    <row r="12" spans="2:18" x14ac:dyDescent="0.3">
      <c r="B12" s="25" t="s">
        <v>19</v>
      </c>
    </row>
    <row r="13" spans="2:18" x14ac:dyDescent="0.3">
      <c r="B13" s="25" t="s">
        <v>20</v>
      </c>
    </row>
    <row r="14" spans="2:18" x14ac:dyDescent="0.3">
      <c r="B14" s="25" t="s">
        <v>21</v>
      </c>
    </row>
    <row r="15" spans="2:18" x14ac:dyDescent="0.3">
      <c r="B15" s="25" t="s">
        <v>22</v>
      </c>
    </row>
    <row r="16" spans="2:18" x14ac:dyDescent="0.3">
      <c r="B16" s="25"/>
    </row>
    <row r="19" spans="3:6" x14ac:dyDescent="0.3">
      <c r="C19" s="88" t="s">
        <v>70</v>
      </c>
      <c r="D19" s="88"/>
      <c r="E19" s="88"/>
      <c r="F19" s="93"/>
    </row>
  </sheetData>
  <sortState ref="B5:B18">
    <sortCondition ref="B5"/>
  </sortState>
  <conditionalFormatting sqref="I3:I10">
    <cfRule type="cellIs" dxfId="28" priority="196" operator="equal">
      <formula>0</formula>
    </cfRule>
    <cfRule type="cellIs" dxfId="27" priority="197" operator="lessThan">
      <formula>0</formula>
    </cfRule>
  </conditionalFormatting>
  <conditionalFormatting sqref="K3:K10">
    <cfRule type="cellIs" dxfId="26" priority="194" operator="equal">
      <formula>0</formula>
    </cfRule>
    <cfRule type="cellIs" dxfId="25" priority="195" operator="lessThan">
      <formula>0</formula>
    </cfRule>
  </conditionalFormatting>
  <conditionalFormatting sqref="M3:M10">
    <cfRule type="cellIs" dxfId="24" priority="192" operator="equal">
      <formula>0</formula>
    </cfRule>
    <cfRule type="cellIs" dxfId="23" priority="193" operator="lessThan">
      <formula>0</formula>
    </cfRule>
  </conditionalFormatting>
  <conditionalFormatting sqref="Q3:Q11">
    <cfRule type="cellIs" dxfId="22" priority="190" operator="equal">
      <formula>0</formula>
    </cfRule>
    <cfRule type="cellIs" dxfId="21" priority="19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BD16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3" sqref="F23"/>
    </sheetView>
  </sheetViews>
  <sheetFormatPr defaultRowHeight="15" x14ac:dyDescent="0.25"/>
  <cols>
    <col min="1" max="1" width="10.140625" style="55" bestFit="1" customWidth="1"/>
    <col min="2" max="5" width="10.7109375" style="55" customWidth="1"/>
    <col min="6" max="6" width="10.7109375" style="56" customWidth="1"/>
    <col min="7" max="7" width="10.7109375" style="57" customWidth="1"/>
    <col min="8" max="13" width="10.7109375" style="55" customWidth="1"/>
    <col min="14" max="15" width="10.7109375" style="58" customWidth="1"/>
    <col min="16" max="26" width="10.7109375" style="55" customWidth="1"/>
    <col min="27" max="36" width="9.140625" style="55"/>
    <col min="37" max="37" width="10.5703125" style="55" bestFit="1" customWidth="1"/>
    <col min="38" max="38" width="9.140625" style="55"/>
    <col min="39" max="39" width="12" style="55" customWidth="1"/>
    <col min="40" max="40" width="9.140625" style="55"/>
    <col min="41" max="41" width="10.5703125" style="55" bestFit="1" customWidth="1"/>
    <col min="42" max="42" width="8.85546875" style="55" bestFit="1" customWidth="1"/>
    <col min="43" max="43" width="11.140625" style="55" bestFit="1" customWidth="1"/>
    <col min="44" max="44" width="9.140625" style="55"/>
    <col min="45" max="45" width="10.5703125" style="55" bestFit="1" customWidth="1"/>
    <col min="46" max="46" width="9.140625" style="55"/>
    <col min="47" max="47" width="11.140625" style="55" bestFit="1" customWidth="1"/>
    <col min="48" max="48" width="9.28515625" style="55" bestFit="1" customWidth="1"/>
    <col min="49" max="49" width="16.140625" style="55" bestFit="1" customWidth="1"/>
    <col min="50" max="50" width="8.85546875" style="55" bestFit="1" customWidth="1"/>
    <col min="51" max="51" width="9.140625" style="55"/>
    <col min="52" max="52" width="14.85546875" style="55" bestFit="1" customWidth="1"/>
    <col min="53" max="16384" width="9.140625" style="55"/>
  </cols>
  <sheetData>
    <row r="1" spans="1:56" s="57" customFormat="1" x14ac:dyDescent="0.25">
      <c r="A1" s="87" t="s">
        <v>3</v>
      </c>
      <c r="B1" s="87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87" t="s">
        <v>9</v>
      </c>
      <c r="H1" s="54" t="s">
        <v>10</v>
      </c>
      <c r="I1" s="87" t="s">
        <v>11</v>
      </c>
      <c r="J1" s="54" t="s">
        <v>53</v>
      </c>
      <c r="K1" s="87" t="s">
        <v>54</v>
      </c>
      <c r="L1" s="86" t="s">
        <v>55</v>
      </c>
      <c r="M1" s="54" t="s">
        <v>56</v>
      </c>
      <c r="N1" s="54" t="s">
        <v>68</v>
      </c>
      <c r="O1" s="87" t="s">
        <v>69</v>
      </c>
      <c r="P1" s="54" t="s">
        <v>57</v>
      </c>
      <c r="Q1" s="54" t="s">
        <v>58</v>
      </c>
      <c r="R1" s="54" t="s">
        <v>59</v>
      </c>
      <c r="S1" s="54" t="s">
        <v>60</v>
      </c>
      <c r="T1" s="54" t="s">
        <v>61</v>
      </c>
      <c r="U1" s="54" t="s">
        <v>62</v>
      </c>
      <c r="V1" s="54" t="s">
        <v>63</v>
      </c>
      <c r="W1" s="54" t="s">
        <v>64</v>
      </c>
      <c r="X1" s="54" t="s">
        <v>65</v>
      </c>
      <c r="Y1" s="54" t="s">
        <v>66</v>
      </c>
      <c r="Z1" s="54" t="s">
        <v>67</v>
      </c>
    </row>
    <row r="2" spans="1:56" x14ac:dyDescent="0.25">
      <c r="A2" s="49">
        <v>42050</v>
      </c>
      <c r="B2" s="50" t="s">
        <v>24</v>
      </c>
      <c r="C2" s="50">
        <f>VLOOKUP(B2,ALAP!$D$3:$M$11,2,0)</f>
        <v>1</v>
      </c>
      <c r="D2" s="50" t="str">
        <f>VLOOKUP(B2,ALAP!$D$3:$M$11,3,0)</f>
        <v>anyag</v>
      </c>
      <c r="E2" s="50" t="str">
        <f>VLOOKUP(B2,ALAP!$D$3:$M$11,4,0)</f>
        <v>állapot</v>
      </c>
      <c r="F2" s="53">
        <f>VLOOKUP(B2,ALAP!$D$3:$M$11,6,0)</f>
        <v>763</v>
      </c>
      <c r="G2" s="61">
        <v>18</v>
      </c>
      <c r="H2" s="53">
        <f>VLOOKUP(B2,ALAP!$D$3:$M$11,8,0)</f>
        <v>1873</v>
      </c>
      <c r="I2" s="61">
        <v>8</v>
      </c>
      <c r="J2" s="53">
        <f>VLOOKUP(B2,ALAP!$D$3:$M$11,10,0)</f>
        <v>356</v>
      </c>
      <c r="K2" s="61">
        <v>32</v>
      </c>
      <c r="L2" s="50">
        <f>VLOOKUP(B2,ALAP!$D$3:$O$11,11,0)</f>
        <v>0</v>
      </c>
      <c r="M2" s="50">
        <f>VLOOKUP(B2,ALAP!$D$3:$R$11,15,0)</f>
        <v>-1</v>
      </c>
      <c r="N2" s="77">
        <f>VLOOKUP(B2,ALAP!$D$3:$P$11,13,0)</f>
        <v>0</v>
      </c>
      <c r="O2" s="61">
        <v>70</v>
      </c>
      <c r="P2" s="53">
        <f>VLOOKUP(B2,ALAP!$D$3:$Q$11,14,0)</f>
        <v>2000</v>
      </c>
      <c r="Q2" s="51" t="s">
        <v>12</v>
      </c>
      <c r="R2" s="51"/>
      <c r="S2" s="51"/>
      <c r="T2" s="51"/>
      <c r="U2" s="51"/>
      <c r="V2" s="51"/>
      <c r="W2" s="51"/>
      <c r="X2" s="51"/>
      <c r="Y2" s="51"/>
      <c r="Z2" s="51"/>
    </row>
    <row r="3" spans="1:56" x14ac:dyDescent="0.25">
      <c r="A3" s="50"/>
      <c r="B3" s="50" t="s">
        <v>25</v>
      </c>
      <c r="C3" s="50">
        <f>VLOOKUP(B3,ALAP!$D$3:$M$11,2,0)</f>
        <v>2</v>
      </c>
      <c r="D3" s="53" t="str">
        <f>VLOOKUP(B3,ALAP!$D$3:$M$11,3,0)</f>
        <v>anyag</v>
      </c>
      <c r="E3" s="50" t="str">
        <f>VLOOKUP(B3,ALAP!$D$3:$M$11,4,0)</f>
        <v>állapot</v>
      </c>
      <c r="F3" s="53">
        <f>VLOOKUP(B3,ALAP!$D$3:$M$11,6,0)</f>
        <v>-2</v>
      </c>
      <c r="G3" s="61">
        <v>8</v>
      </c>
      <c r="H3" s="53">
        <f>VLOOKUP(B3,ALAP!$D$3:$M$11,8,0)</f>
        <v>-48</v>
      </c>
      <c r="I3" s="61">
        <v>88</v>
      </c>
      <c r="J3" s="53">
        <f>VLOOKUP(B3,ALAP!$D$3:$M$11,10,0)</f>
        <v>-80</v>
      </c>
      <c r="K3" s="61">
        <v>88</v>
      </c>
      <c r="L3" s="53">
        <f>VLOOKUP(B3,ALAP!$D$3:$O$11,11,0)</f>
        <v>3</v>
      </c>
      <c r="M3" s="53">
        <f>VLOOKUP(B3,ALAP!$D$3:$R$11,15,0)</f>
        <v>2</v>
      </c>
      <c r="N3" s="53">
        <f>VLOOKUP(B3,ALAP!$D$3:$P$11,13,0)</f>
        <v>70</v>
      </c>
      <c r="O3" s="61">
        <v>70</v>
      </c>
      <c r="P3" s="53">
        <f>VLOOKUP(B3,ALAP!$D$3:$Q$11,14,0)</f>
        <v>140</v>
      </c>
      <c r="Q3" s="51" t="s">
        <v>23</v>
      </c>
      <c r="R3" s="51" t="s">
        <v>14</v>
      </c>
      <c r="S3" s="51"/>
      <c r="T3" s="51"/>
      <c r="U3" s="51"/>
      <c r="V3" s="51"/>
      <c r="W3" s="51"/>
      <c r="X3" s="51"/>
      <c r="Y3" s="51"/>
      <c r="Z3" s="51"/>
    </row>
    <row r="4" spans="1:56" x14ac:dyDescent="0.25">
      <c r="A4" s="50"/>
      <c r="B4" s="50" t="s">
        <v>25</v>
      </c>
      <c r="C4" s="50">
        <f>VLOOKUP(B4,ALAP!$D$3:$M$11,2,0)</f>
        <v>2</v>
      </c>
      <c r="D4" s="53" t="str">
        <f>VLOOKUP(B4,ALAP!$D$3:$M$11,3,0)</f>
        <v>anyag</v>
      </c>
      <c r="E4" s="50" t="str">
        <f>VLOOKUP(B4,ALAP!$D$3:$M$11,4,0)</f>
        <v>állapot</v>
      </c>
      <c r="F4" s="53">
        <f>VLOOKUP(B4,ALAP!$D$3:$M$11,6,0)</f>
        <v>-2</v>
      </c>
      <c r="G4" s="61">
        <v>8</v>
      </c>
      <c r="H4" s="53">
        <f>VLOOKUP(B4,ALAP!$D$3:$M$11,8,0)</f>
        <v>-48</v>
      </c>
      <c r="I4" s="61"/>
      <c r="J4" s="53">
        <f>VLOOKUP(B4,ALAP!$D$3:$M$11,10,0)</f>
        <v>-80</v>
      </c>
      <c r="K4" s="61">
        <v>8</v>
      </c>
      <c r="L4" s="53">
        <f>VLOOKUP(B4,ALAP!$D$3:$O$11,11,0)</f>
        <v>3</v>
      </c>
      <c r="M4" s="53">
        <f>VLOOKUP(B4,ALAP!$D$3:$R$11,15,0)</f>
        <v>2</v>
      </c>
      <c r="N4" s="53">
        <f>VLOOKUP(B4,ALAP!$D$3:$P$11,13,0)</f>
        <v>70</v>
      </c>
      <c r="O4" s="61">
        <v>70</v>
      </c>
      <c r="P4" s="53">
        <f>VLOOKUP(B4,ALAP!$D$3:$Q$11,14,0)</f>
        <v>140</v>
      </c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56" ht="17.25" customHeight="1" x14ac:dyDescent="0.25">
      <c r="A5" s="50"/>
      <c r="B5" s="50" t="s">
        <v>26</v>
      </c>
      <c r="C5" s="50">
        <f>VLOOKUP(B5,ALAP!$D$3:$M$11,2,0)</f>
        <v>4</v>
      </c>
      <c r="D5" s="53" t="str">
        <f>VLOOKUP(B5,ALAP!$D$3:$M$11,3,0)</f>
        <v>anyag</v>
      </c>
      <c r="E5" s="50" t="str">
        <f>VLOOKUP(B5,ALAP!$D$3:$M$11,4,0)</f>
        <v>állapot</v>
      </c>
      <c r="F5" s="53">
        <f>VLOOKUP(B5,ALAP!$D$3:$M$11,6,0)</f>
        <v>47</v>
      </c>
      <c r="G5" s="61">
        <v>8</v>
      </c>
      <c r="H5" s="53">
        <f>VLOOKUP(B5,ALAP!$D$3:$M$11,8,0)</f>
        <v>32</v>
      </c>
      <c r="I5" s="61">
        <v>8</v>
      </c>
      <c r="J5" s="53">
        <f>VLOOKUP(B5,ALAP!$D$3:$M$11,10,0)</f>
        <v>16</v>
      </c>
      <c r="K5" s="61"/>
      <c r="L5" s="53">
        <f>VLOOKUP(B5,ALAP!$D$3:$O$11,11,0)</f>
        <v>1</v>
      </c>
      <c r="M5" s="53">
        <f>VLOOKUP(B5,ALAP!$D$3:$R$11,15,0)</f>
        <v>0</v>
      </c>
      <c r="N5" s="53">
        <f>VLOOKUP(B5,ALAP!$D$3:$P$11,13,0)</f>
        <v>210</v>
      </c>
      <c r="O5" s="61">
        <v>330</v>
      </c>
      <c r="P5" s="53">
        <f>VLOOKUP(B5,ALAP!$D$3:$Q$11,14,0)</f>
        <v>140</v>
      </c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56" x14ac:dyDescent="0.25">
      <c r="A6" s="50"/>
      <c r="B6" s="50" t="s">
        <v>26</v>
      </c>
      <c r="C6" s="50">
        <f>VLOOKUP(B6,ALAP!$D$3:$M$11,2,0)</f>
        <v>4</v>
      </c>
      <c r="D6" s="53" t="str">
        <f>VLOOKUP(B6,ALAP!$D$3:$M$11,3,0)</f>
        <v>anyag</v>
      </c>
      <c r="E6" s="50" t="str">
        <f>VLOOKUP(B6,ALAP!$D$3:$M$11,4,0)</f>
        <v>állapot</v>
      </c>
      <c r="F6" s="53">
        <f>VLOOKUP(B6,ALAP!$D$3:$M$11,6,0)</f>
        <v>47</v>
      </c>
      <c r="G6" s="61">
        <v>7</v>
      </c>
      <c r="H6" s="53">
        <f>VLOOKUP(B6,ALAP!$D$3:$M$11,8,0)</f>
        <v>32</v>
      </c>
      <c r="I6" s="61"/>
      <c r="J6" s="53">
        <f>VLOOKUP(B6,ALAP!$D$3:$M$11,10,0)</f>
        <v>16</v>
      </c>
      <c r="K6" s="61"/>
      <c r="L6" s="53">
        <f>VLOOKUP(B6,ALAP!$D$3:$O$11,11,0)</f>
        <v>1</v>
      </c>
      <c r="M6" s="53">
        <f>VLOOKUP(B6,ALAP!$D$3:$R$11,15,0)</f>
        <v>0</v>
      </c>
      <c r="N6" s="53">
        <f>VLOOKUP(B6,ALAP!$D$3:$P$11,13,0)</f>
        <v>210</v>
      </c>
      <c r="O6" s="61">
        <v>90</v>
      </c>
      <c r="P6" s="53">
        <f>VLOOKUP(B6,ALAP!$D$3:$Q$11,14,0)</f>
        <v>140</v>
      </c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56" x14ac:dyDescent="0.25">
      <c r="A7" s="50"/>
      <c r="B7" s="50" t="s">
        <v>27</v>
      </c>
      <c r="C7" s="50">
        <f>VLOOKUP(B7,ALAP!$D$3:$M$11,2,0)</f>
        <v>5</v>
      </c>
      <c r="D7" s="53" t="str">
        <f>VLOOKUP(B7,ALAP!$D$3:$M$11,3,0)</f>
        <v>anyag</v>
      </c>
      <c r="E7" s="50" t="str">
        <f>VLOOKUP(B7,ALAP!$D$3:$M$11,4,0)</f>
        <v>állapot</v>
      </c>
      <c r="F7" s="53">
        <f>VLOOKUP(B7,ALAP!$D$3:$M$11,6,0)</f>
        <v>7</v>
      </c>
      <c r="G7" s="61">
        <v>7</v>
      </c>
      <c r="H7" s="53">
        <f>VLOOKUP(B7,ALAP!$D$3:$M$11,8,0)</f>
        <v>40</v>
      </c>
      <c r="I7" s="61"/>
      <c r="J7" s="53">
        <f>VLOOKUP(B7,ALAP!$D$3:$M$11,10,0)</f>
        <v>0</v>
      </c>
      <c r="K7" s="61">
        <v>16</v>
      </c>
      <c r="L7" s="53">
        <f>VLOOKUP(B7,ALAP!$D$3:$O$11,11,0)</f>
        <v>2</v>
      </c>
      <c r="M7" s="53">
        <f>VLOOKUP(B7,ALAP!$D$3:$R$11,15,0)</f>
        <v>1</v>
      </c>
      <c r="N7" s="53">
        <f>VLOOKUP(B7,ALAP!$D$3:$P$11,13,0)</f>
        <v>135</v>
      </c>
      <c r="O7" s="61">
        <v>90</v>
      </c>
      <c r="P7" s="53">
        <f>VLOOKUP(B7,ALAP!$D$3:$Q$11,14,0)</f>
        <v>180</v>
      </c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56" x14ac:dyDescent="0.25">
      <c r="A8" s="50"/>
      <c r="B8" s="50" t="s">
        <v>28</v>
      </c>
      <c r="C8" s="50">
        <f>VLOOKUP(B8,ALAP!$D$3:$M$11,2,0)</f>
        <v>6</v>
      </c>
      <c r="D8" s="53" t="str">
        <f>VLOOKUP(B8,ALAP!$D$3:$M$11,3,0)</f>
        <v>anyag</v>
      </c>
      <c r="E8" s="50" t="str">
        <f>VLOOKUP(B8,ALAP!$D$3:$M$11,4,0)</f>
        <v>állapot</v>
      </c>
      <c r="F8" s="53">
        <f>VLOOKUP(B8,ALAP!$D$3:$M$11,6,0)</f>
        <v>6</v>
      </c>
      <c r="G8" s="61">
        <v>8</v>
      </c>
      <c r="H8" s="53">
        <f>VLOOKUP(B8,ALAP!$D$3:$M$11,8,0)</f>
        <v>40</v>
      </c>
      <c r="I8" s="61"/>
      <c r="J8" s="53">
        <f>VLOOKUP(B8,ALAP!$D$3:$M$11,10,0)</f>
        <v>16</v>
      </c>
      <c r="K8" s="61"/>
      <c r="L8" s="53">
        <f>VLOOKUP(B8,ALAP!$D$3:$O$11,11,0)</f>
        <v>3</v>
      </c>
      <c r="M8" s="53">
        <f>VLOOKUP(B8,ALAP!$D$3:$R$11,15,0)</f>
        <v>2</v>
      </c>
      <c r="N8" s="53">
        <f>VLOOKUP(B8,ALAP!$D$3:$P$11,13,0)</f>
        <v>70</v>
      </c>
      <c r="O8" s="61">
        <v>90</v>
      </c>
      <c r="P8" s="53">
        <f>VLOOKUP(B8,ALAP!$D$3:$Q$11,14,0)</f>
        <v>140</v>
      </c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56" x14ac:dyDescent="0.25">
      <c r="A9" s="50"/>
      <c r="B9" s="50" t="s">
        <v>29</v>
      </c>
      <c r="C9" s="50">
        <f>VLOOKUP(B9,ALAP!$D$3:$M$11,2,0)</f>
        <v>7</v>
      </c>
      <c r="D9" s="53" t="str">
        <f>VLOOKUP(B9,ALAP!$D$3:$M$11,3,0)</f>
        <v>anyag</v>
      </c>
      <c r="E9" s="50" t="str">
        <f>VLOOKUP(B9,ALAP!$D$3:$M$11,4,0)</f>
        <v>állapot</v>
      </c>
      <c r="F9" s="53">
        <f>VLOOKUP(B9,ALAP!$D$3:$M$11,6,0)</f>
        <v>-48</v>
      </c>
      <c r="G9" s="61"/>
      <c r="H9" s="53">
        <f>VLOOKUP(B9,ALAP!$D$3:$M$11,8,0)</f>
        <v>-20</v>
      </c>
      <c r="I9" s="61">
        <v>20</v>
      </c>
      <c r="J9" s="53">
        <f>VLOOKUP(B9,ALAP!$D$3:$M$11,10,0)</f>
        <v>16</v>
      </c>
      <c r="K9" s="61"/>
      <c r="L9" s="53">
        <f>VLOOKUP(B9,ALAP!$D$3:$O$11,11,0)</f>
        <v>2</v>
      </c>
      <c r="M9" s="53">
        <f>VLOOKUP(B9,ALAP!$D$3:$R$11,15,0)</f>
        <v>1</v>
      </c>
      <c r="N9" s="53">
        <f>VLOOKUP(B9,ALAP!$D$3:$P$11,13,0)</f>
        <v>165</v>
      </c>
      <c r="O9" s="61">
        <v>70</v>
      </c>
      <c r="P9" s="53">
        <f>VLOOKUP(B9,ALAP!$D$3:$Q$11,14,0)</f>
        <v>220</v>
      </c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56" x14ac:dyDescent="0.25">
      <c r="A10" s="50"/>
      <c r="B10" s="50" t="s">
        <v>29</v>
      </c>
      <c r="C10" s="50">
        <f>VLOOKUP(B10,ALAP!$D$3:$M$11,2,0)</f>
        <v>7</v>
      </c>
      <c r="D10" s="53" t="str">
        <f>VLOOKUP(B10,ALAP!$D$3:$M$11,3,0)</f>
        <v>anyag</v>
      </c>
      <c r="E10" s="50" t="str">
        <f>VLOOKUP(B10,ALAP!$D$3:$M$11,4,0)</f>
        <v>állapot</v>
      </c>
      <c r="F10" s="53">
        <f>VLOOKUP(B10,ALAP!$D$3:$M$11,6,0)</f>
        <v>-48</v>
      </c>
      <c r="G10" s="61">
        <v>62</v>
      </c>
      <c r="H10" s="53">
        <f>VLOOKUP(B10,ALAP!$D$3:$M$11,8,0)</f>
        <v>-20</v>
      </c>
      <c r="I10" s="61">
        <v>40</v>
      </c>
      <c r="J10" s="53">
        <f>VLOOKUP(B10,ALAP!$D$3:$M$11,10,0)</f>
        <v>16</v>
      </c>
      <c r="K10" s="61"/>
      <c r="L10" s="53">
        <f>VLOOKUP(B10,ALAP!$D$3:$O$11,11,0)</f>
        <v>2</v>
      </c>
      <c r="M10" s="53">
        <f>VLOOKUP(B10,ALAP!$D$3:$R$11,15,0)</f>
        <v>1</v>
      </c>
      <c r="N10" s="53">
        <f>VLOOKUP(B10,ALAP!$D$3:$P$11,13,0)</f>
        <v>165</v>
      </c>
      <c r="O10" s="61">
        <v>70</v>
      </c>
      <c r="P10" s="53">
        <f>VLOOKUP(B10,ALAP!$D$3:$Q$11,14,0)</f>
        <v>220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56" ht="16.5" customHeight="1" x14ac:dyDescent="0.25">
      <c r="A11" s="50"/>
      <c r="B11" s="50" t="s">
        <v>30</v>
      </c>
      <c r="C11" s="50">
        <f>VLOOKUP(B11,ALAP!$D$3:$M$11,2,0)</f>
        <v>8</v>
      </c>
      <c r="D11" s="53" t="str">
        <f>VLOOKUP(B11,ALAP!$D$3:$M$11,3,0)</f>
        <v>anyag</v>
      </c>
      <c r="E11" s="50" t="str">
        <f>VLOOKUP(B11,ALAP!$D$3:$M$11,4,0)</f>
        <v>állapot</v>
      </c>
      <c r="F11" s="53">
        <f>VLOOKUP(B11,ALAP!$D$3:$M$11,6,0)</f>
        <v>24</v>
      </c>
      <c r="G11" s="61">
        <v>5</v>
      </c>
      <c r="H11" s="53">
        <f>VLOOKUP(B11,ALAP!$D$3:$M$11,8,0)</f>
        <v>65</v>
      </c>
      <c r="I11" s="61"/>
      <c r="J11" s="53">
        <f>VLOOKUP(B11,ALAP!$D$3:$M$11,10,0)</f>
        <v>0</v>
      </c>
      <c r="K11" s="61">
        <v>24</v>
      </c>
      <c r="L11" s="53">
        <f>VLOOKUP(B11,ALAP!$D$3:$O$11,11,0)</f>
        <v>1</v>
      </c>
      <c r="M11" s="53">
        <f>VLOOKUP(B11,ALAP!$D$3:$R$11,15,0)</f>
        <v>0</v>
      </c>
      <c r="N11" s="53">
        <f>VLOOKUP(B11,ALAP!$D$3:$P$11,13,0)</f>
        <v>480</v>
      </c>
      <c r="O11" s="61">
        <v>20</v>
      </c>
      <c r="P11" s="53">
        <f>VLOOKUP(B11,ALAP!$D$3:$Q$11,14,0)</f>
        <v>320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56" ht="16.5" customHeight="1" thickBot="1" x14ac:dyDescent="0.3">
      <c r="A12" s="50"/>
      <c r="B12" s="50" t="s">
        <v>24</v>
      </c>
      <c r="C12" s="50">
        <f>VLOOKUP(B12,ALAP!$D$3:$M$11,2,0)</f>
        <v>1</v>
      </c>
      <c r="D12" s="53" t="str">
        <f>VLOOKUP(B12,ALAP!$D$3:$M$11,3,0)</f>
        <v>anyag</v>
      </c>
      <c r="E12" s="50" t="str">
        <f>VLOOKUP(B12,ALAP!$D$3:$M$11,4,0)</f>
        <v>állapot</v>
      </c>
      <c r="F12" s="53">
        <f>VLOOKUP(B12,ALAP!$D$3:$M$11,6,0)</f>
        <v>763</v>
      </c>
      <c r="G12" s="61"/>
      <c r="H12" s="53">
        <f>VLOOKUP(B12,ALAP!$D$3:$M$11,8,0)</f>
        <v>1873</v>
      </c>
      <c r="I12" s="61"/>
      <c r="J12" s="53">
        <f>VLOOKUP(B12,ALAP!$D$3:$M$11,10,0)</f>
        <v>356</v>
      </c>
      <c r="K12" s="61">
        <v>6</v>
      </c>
      <c r="L12" s="53">
        <f>VLOOKUP(B12,ALAP!$D$3:$O$11,11,0)</f>
        <v>0</v>
      </c>
      <c r="M12" s="53">
        <f>VLOOKUP(B12,ALAP!$D$3:$R$11,15,0)</f>
        <v>-1</v>
      </c>
      <c r="N12" s="53">
        <f>VLOOKUP(B12,ALAP!$D$3:$P$11,13,0)</f>
        <v>0</v>
      </c>
      <c r="O12" s="61"/>
      <c r="P12" s="53">
        <f>VLOOKUP(B12,ALAP!$D$3:$Q$11,14,0)</f>
        <v>2000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I12" s="1"/>
      <c r="AJ12" s="90"/>
      <c r="AK12" s="90"/>
      <c r="AL12" s="90"/>
      <c r="AM12" s="90"/>
      <c r="AN12" s="90"/>
      <c r="AO12" s="90"/>
      <c r="AP12" s="90"/>
      <c r="AQ12" s="90"/>
      <c r="AR12" s="91"/>
      <c r="AS12" s="91"/>
      <c r="AT12" s="91"/>
      <c r="AU12" s="91"/>
      <c r="AV12"/>
      <c r="AW12"/>
      <c r="AX12"/>
      <c r="AY12"/>
      <c r="AZ12"/>
      <c r="BA12"/>
      <c r="BB12"/>
      <c r="BC12"/>
      <c r="BD12"/>
    </row>
    <row r="13" spans="1:56" ht="15.75" thickBot="1" x14ac:dyDescent="0.3">
      <c r="A13" s="50"/>
      <c r="B13" s="50" t="s">
        <v>29</v>
      </c>
      <c r="C13" s="50">
        <f>VLOOKUP(B13,ALAP!$D$3:$M$11,2,0)</f>
        <v>7</v>
      </c>
      <c r="D13" s="53" t="str">
        <f>VLOOKUP(B13,ALAP!$D$3:$M$11,3,0)</f>
        <v>anyag</v>
      </c>
      <c r="E13" s="50" t="str">
        <f>VLOOKUP(B13,ALAP!$D$3:$M$11,4,0)</f>
        <v>állapot</v>
      </c>
      <c r="F13" s="53">
        <f>VLOOKUP(B13,ALAP!$D$3:$M$11,6,0)</f>
        <v>-48</v>
      </c>
      <c r="G13" s="61"/>
      <c r="H13" s="53">
        <f>VLOOKUP(B13,ALAP!$D$3:$M$11,8,0)</f>
        <v>-20</v>
      </c>
      <c r="I13" s="61"/>
      <c r="J13" s="53">
        <f>VLOOKUP(B13,ALAP!$D$3:$M$11,10,0)</f>
        <v>16</v>
      </c>
      <c r="K13" s="61"/>
      <c r="L13" s="53">
        <f>VLOOKUP(B13,ALAP!$D$3:$O$11,11,0)</f>
        <v>2</v>
      </c>
      <c r="M13" s="53">
        <f>VLOOKUP(B13,ALAP!$D$3:$R$11,15,0)</f>
        <v>1</v>
      </c>
      <c r="N13" s="53">
        <f>VLOOKUP(B13,ALAP!$D$3:$P$11,13,0)</f>
        <v>165</v>
      </c>
      <c r="O13" s="61"/>
      <c r="P13" s="53">
        <f>VLOOKUP(B13,ALAP!$D$3:$Q$11,14,0)</f>
        <v>220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  <c r="AI13" s="1"/>
      <c r="AJ13" s="62" t="s">
        <v>34</v>
      </c>
      <c r="AK13" s="63" t="s">
        <v>35</v>
      </c>
      <c r="AL13" s="63" t="s">
        <v>36</v>
      </c>
      <c r="AM13" s="64" t="s">
        <v>37</v>
      </c>
      <c r="AN13" s="62" t="s">
        <v>38</v>
      </c>
      <c r="AO13" s="63" t="s">
        <v>39</v>
      </c>
      <c r="AP13" s="63" t="s">
        <v>40</v>
      </c>
      <c r="AQ13" s="64" t="s">
        <v>41</v>
      </c>
      <c r="AR13" s="62" t="s">
        <v>43</v>
      </c>
      <c r="AS13" s="63" t="s">
        <v>42</v>
      </c>
      <c r="AT13" s="63" t="s">
        <v>44</v>
      </c>
      <c r="AU13" s="64" t="s">
        <v>45</v>
      </c>
      <c r="AV13" s="8" t="s">
        <v>46</v>
      </c>
      <c r="AW13" s="22" t="s">
        <v>47</v>
      </c>
      <c r="AX13" s="23" t="s">
        <v>48</v>
      </c>
      <c r="AY13" s="26" t="s">
        <v>49</v>
      </c>
      <c r="AZ13" s="48" t="s">
        <v>50</v>
      </c>
      <c r="BA13" s="37" t="s">
        <v>51</v>
      </c>
      <c r="BB13" s="26" t="s">
        <v>52</v>
      </c>
      <c r="BC13" s="82"/>
      <c r="BD13" s="83"/>
    </row>
    <row r="14" spans="1:56" ht="17.25" customHeight="1" thickTop="1" x14ac:dyDescent="0.25">
      <c r="A14" s="50"/>
      <c r="B14" s="50" t="s">
        <v>30</v>
      </c>
      <c r="C14" s="50">
        <f>VLOOKUP(B14,ALAP!$D$3:$M$11,2,0)</f>
        <v>8</v>
      </c>
      <c r="D14" s="53" t="str">
        <f>VLOOKUP(B14,ALAP!$D$3:$M$11,3,0)</f>
        <v>anyag</v>
      </c>
      <c r="E14" s="50" t="str">
        <f>VLOOKUP(B14,ALAP!$D$3:$M$11,4,0)</f>
        <v>állapot</v>
      </c>
      <c r="F14" s="53">
        <f>VLOOKUP(B14,ALAP!$D$3:$M$11,6,0)</f>
        <v>24</v>
      </c>
      <c r="G14" s="61"/>
      <c r="H14" s="53">
        <f>VLOOKUP(B14,ALAP!$D$3:$M$11,8,0)</f>
        <v>65</v>
      </c>
      <c r="I14" s="61"/>
      <c r="J14" s="53">
        <f>VLOOKUP(B14,ALAP!$D$3:$M$11,10,0)</f>
        <v>0</v>
      </c>
      <c r="K14" s="61"/>
      <c r="L14" s="53">
        <f>VLOOKUP(B14,ALAP!$D$3:$O$11,11,0)</f>
        <v>1</v>
      </c>
      <c r="M14" s="53">
        <f>VLOOKUP(B14,ALAP!$D$3:$R$11,15,0)</f>
        <v>0</v>
      </c>
      <c r="N14" s="53">
        <f>VLOOKUP(B14,ALAP!$D$3:$P$11,13,0)</f>
        <v>480</v>
      </c>
      <c r="O14" s="61"/>
      <c r="P14" s="53">
        <f>VLOOKUP(B14,ALAP!$D$3:$Q$11,14,0)</f>
        <v>320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  <c r="AI14" s="9" t="s">
        <v>24</v>
      </c>
      <c r="AJ14" s="59">
        <v>781</v>
      </c>
      <c r="AK14" s="60">
        <f>SUMIF(B:B,"név1",G:G)</f>
        <v>18</v>
      </c>
      <c r="AL14" s="60">
        <f t="shared" ref="AL14:AL21" si="0">AJ14-AK14</f>
        <v>763</v>
      </c>
      <c r="AM14" s="10" t="str">
        <f t="shared" ref="AM14:AM21" si="1">IF(AL14&lt;=0,"KÉSZ","NINCS KÉSZ")</f>
        <v>NINCS KÉSZ</v>
      </c>
      <c r="AN14" s="59">
        <v>1881</v>
      </c>
      <c r="AO14" s="60">
        <f>SUMIF(B:B,"név1",I:I)</f>
        <v>8</v>
      </c>
      <c r="AP14" s="60">
        <f t="shared" ref="AP14:AP21" si="2">AN14-AO14</f>
        <v>1873</v>
      </c>
      <c r="AQ14" s="10" t="str">
        <f t="shared" ref="AQ14:AQ21" si="3">IF(AP14&lt;=0,"KÉSZ","NINCS KÉSZ")</f>
        <v>NINCS KÉSZ</v>
      </c>
      <c r="AR14" s="59">
        <v>394</v>
      </c>
      <c r="AS14" s="60">
        <f>SUMIF(B:B,"név1",K:K)</f>
        <v>38</v>
      </c>
      <c r="AT14" s="60">
        <f t="shared" ref="AT14:AT21" si="4">AR14-AS14</f>
        <v>356</v>
      </c>
      <c r="AU14" s="10" t="str">
        <f t="shared" ref="AU14:AU21" si="5">IF(AT14&lt;=0,"KÉSZ","NINCS KÉSZ")</f>
        <v>NINCS KÉSZ</v>
      </c>
      <c r="AV14" s="19">
        <v>0</v>
      </c>
      <c r="AW14" s="20">
        <f>COUNTIF(AI14,AI14)</f>
        <v>1</v>
      </c>
      <c r="AX14" s="21">
        <f t="shared" ref="AX14:AX21" si="6">AV14-AW14</f>
        <v>-1</v>
      </c>
      <c r="AY14" s="72">
        <v>2000</v>
      </c>
      <c r="AZ14" s="73">
        <v>0</v>
      </c>
      <c r="BA14" s="74">
        <f t="shared" ref="BA14:BA21" si="7">AW14*AZ14</f>
        <v>0</v>
      </c>
      <c r="BB14" s="79">
        <f>SUMIF(B:B,"név1",O:O)</f>
        <v>70</v>
      </c>
      <c r="BC14" s="41"/>
      <c r="BD14" s="43"/>
    </row>
    <row r="15" spans="1:56" ht="16.5" x14ac:dyDescent="0.25">
      <c r="AI15" s="11" t="s">
        <v>25</v>
      </c>
      <c r="AJ15" s="59">
        <v>14</v>
      </c>
      <c r="AK15" s="60">
        <f>SUMIF(B:B,"név2",G:G)</f>
        <v>16</v>
      </c>
      <c r="AL15" s="60">
        <f t="shared" si="0"/>
        <v>-2</v>
      </c>
      <c r="AM15" s="12" t="str">
        <f t="shared" si="1"/>
        <v>KÉSZ</v>
      </c>
      <c r="AN15" s="59">
        <v>40</v>
      </c>
      <c r="AO15" s="60">
        <f>SUMIF(B:B,"név2",I:I)</f>
        <v>88</v>
      </c>
      <c r="AP15" s="65">
        <f t="shared" si="2"/>
        <v>-48</v>
      </c>
      <c r="AQ15" s="12" t="str">
        <f t="shared" si="3"/>
        <v>KÉSZ</v>
      </c>
      <c r="AR15" s="67">
        <v>16</v>
      </c>
      <c r="AS15" s="60">
        <f>SUMIF(B:B,"név2",K:K)</f>
        <v>96</v>
      </c>
      <c r="AT15" s="65">
        <f t="shared" si="4"/>
        <v>-80</v>
      </c>
      <c r="AU15" s="12" t="str">
        <f t="shared" si="5"/>
        <v>KÉSZ</v>
      </c>
      <c r="AV15" s="15">
        <v>3</v>
      </c>
      <c r="AW15" s="20">
        <f t="shared" ref="AW15:AW21" si="8">COUNTIF(AI15,AI15)</f>
        <v>1</v>
      </c>
      <c r="AX15" s="16">
        <f t="shared" si="6"/>
        <v>2</v>
      </c>
      <c r="AY15" s="67">
        <v>210</v>
      </c>
      <c r="AZ15" s="65">
        <v>70</v>
      </c>
      <c r="BA15" s="75">
        <f t="shared" si="7"/>
        <v>70</v>
      </c>
      <c r="BB15" s="80">
        <f>SUMIF(B:B,"név2",O:O)</f>
        <v>140</v>
      </c>
      <c r="BC15" s="41"/>
      <c r="BD15" s="43"/>
    </row>
    <row r="16" spans="1:56" ht="16.5" x14ac:dyDescent="0.25">
      <c r="AI16" s="11" t="s">
        <v>31</v>
      </c>
      <c r="AJ16" s="59">
        <v>133</v>
      </c>
      <c r="AK16" s="60">
        <f>SUMIF(B:B,"név3",G:G)</f>
        <v>0</v>
      </c>
      <c r="AL16" s="60">
        <f t="shared" si="0"/>
        <v>133</v>
      </c>
      <c r="AM16" s="12" t="str">
        <f t="shared" si="1"/>
        <v>NINCS KÉSZ</v>
      </c>
      <c r="AN16" s="59">
        <v>40</v>
      </c>
      <c r="AO16" s="60">
        <f>SUMIF(B:B,"név3",I:I)</f>
        <v>0</v>
      </c>
      <c r="AP16" s="65">
        <f t="shared" si="2"/>
        <v>40</v>
      </c>
      <c r="AQ16" s="12" t="str">
        <f t="shared" si="3"/>
        <v>NINCS KÉSZ</v>
      </c>
      <c r="AR16" s="67">
        <v>16</v>
      </c>
      <c r="AS16" s="60">
        <f>SUMIF(B:B,"név3",K:K)</f>
        <v>0</v>
      </c>
      <c r="AT16" s="65">
        <f t="shared" si="4"/>
        <v>16</v>
      </c>
      <c r="AU16" s="12" t="str">
        <f t="shared" si="5"/>
        <v>NINCS KÉSZ</v>
      </c>
      <c r="AV16" s="15">
        <v>2</v>
      </c>
      <c r="AW16" s="20">
        <f t="shared" si="8"/>
        <v>1</v>
      </c>
      <c r="AX16" s="16">
        <f t="shared" si="6"/>
        <v>1</v>
      </c>
      <c r="AY16" s="67">
        <v>180</v>
      </c>
      <c r="AZ16" s="65">
        <v>0</v>
      </c>
      <c r="BA16" s="75">
        <f t="shared" si="7"/>
        <v>0</v>
      </c>
      <c r="BB16" s="80">
        <f>SUMIF(B:B,"név3",O:O)</f>
        <v>0</v>
      </c>
      <c r="BC16" s="41"/>
      <c r="BD16" s="43"/>
    </row>
    <row r="17" spans="1:56" ht="16.5" x14ac:dyDescent="0.25">
      <c r="AI17" s="11" t="s">
        <v>26</v>
      </c>
      <c r="AJ17" s="59">
        <v>62</v>
      </c>
      <c r="AK17" s="60">
        <f>SUMIF(B:B,"név4",G:G)</f>
        <v>15</v>
      </c>
      <c r="AL17" s="60">
        <f t="shared" si="0"/>
        <v>47</v>
      </c>
      <c r="AM17" s="12" t="str">
        <f t="shared" si="1"/>
        <v>NINCS KÉSZ</v>
      </c>
      <c r="AN17" s="59">
        <v>40</v>
      </c>
      <c r="AO17" s="60">
        <f>SUMIF(B:B,"név4",I:I)</f>
        <v>8</v>
      </c>
      <c r="AP17" s="65">
        <f t="shared" si="2"/>
        <v>32</v>
      </c>
      <c r="AQ17" s="12" t="str">
        <f t="shared" si="3"/>
        <v>NINCS KÉSZ</v>
      </c>
      <c r="AR17" s="67">
        <v>16</v>
      </c>
      <c r="AS17" s="60">
        <f>SUMIF(B:B,"név4",K:K)</f>
        <v>0</v>
      </c>
      <c r="AT17" s="65">
        <f t="shared" si="4"/>
        <v>16</v>
      </c>
      <c r="AU17" s="12" t="str">
        <f t="shared" si="5"/>
        <v>NINCS KÉSZ</v>
      </c>
      <c r="AV17" s="15">
        <v>1</v>
      </c>
      <c r="AW17" s="20">
        <f t="shared" si="8"/>
        <v>1</v>
      </c>
      <c r="AX17" s="16">
        <f t="shared" si="6"/>
        <v>0</v>
      </c>
      <c r="AY17" s="67">
        <v>210</v>
      </c>
      <c r="AZ17" s="65">
        <v>70</v>
      </c>
      <c r="BA17" s="75">
        <f t="shared" si="7"/>
        <v>70</v>
      </c>
      <c r="BB17" s="80">
        <f>SUMIF(B:B,"név4",O:O)</f>
        <v>420</v>
      </c>
      <c r="BC17" s="41"/>
      <c r="BD17" s="43"/>
    </row>
    <row r="18" spans="1:56" ht="16.5" customHeight="1" x14ac:dyDescent="0.25">
      <c r="A18" s="50"/>
      <c r="B18" s="50"/>
      <c r="C18" s="50"/>
      <c r="D18" s="50"/>
      <c r="E18" s="50"/>
      <c r="F18" s="51"/>
      <c r="H18" s="50"/>
      <c r="J18" s="50"/>
      <c r="N18" s="52"/>
      <c r="O18" s="52"/>
      <c r="P18" s="52"/>
      <c r="AI18" s="11" t="s">
        <v>27</v>
      </c>
      <c r="AJ18" s="59">
        <v>14</v>
      </c>
      <c r="AK18" s="60">
        <f>SUMIF(B:B,"név5",G:G)</f>
        <v>7</v>
      </c>
      <c r="AL18" s="60">
        <f t="shared" si="0"/>
        <v>7</v>
      </c>
      <c r="AM18" s="12" t="str">
        <f t="shared" si="1"/>
        <v>NINCS KÉSZ</v>
      </c>
      <c r="AN18" s="59">
        <v>40</v>
      </c>
      <c r="AO18" s="60">
        <f>SUMIF(B:B,"név5",I:I)</f>
        <v>0</v>
      </c>
      <c r="AP18" s="65">
        <f t="shared" si="2"/>
        <v>40</v>
      </c>
      <c r="AQ18" s="12" t="str">
        <f t="shared" si="3"/>
        <v>NINCS KÉSZ</v>
      </c>
      <c r="AR18" s="67">
        <v>16</v>
      </c>
      <c r="AS18" s="60">
        <f>SUMIF(B:B,"név5",K:K)</f>
        <v>16</v>
      </c>
      <c r="AT18" s="65">
        <f t="shared" si="4"/>
        <v>0</v>
      </c>
      <c r="AU18" s="12" t="str">
        <f t="shared" si="5"/>
        <v>KÉSZ</v>
      </c>
      <c r="AV18" s="15">
        <v>2</v>
      </c>
      <c r="AW18" s="20">
        <f t="shared" si="8"/>
        <v>1</v>
      </c>
      <c r="AX18" s="16">
        <f t="shared" si="6"/>
        <v>1</v>
      </c>
      <c r="AY18" s="67">
        <v>270</v>
      </c>
      <c r="AZ18" s="65">
        <v>90</v>
      </c>
      <c r="BA18" s="75">
        <f t="shared" si="7"/>
        <v>90</v>
      </c>
      <c r="BB18" s="80">
        <f>SUMIF(B:B,"név5",O:O)</f>
        <v>90</v>
      </c>
      <c r="BC18" s="41"/>
      <c r="BD18" s="43"/>
    </row>
    <row r="19" spans="1:56" ht="16.5" x14ac:dyDescent="0.25">
      <c r="A19" s="50"/>
      <c r="B19" s="50"/>
      <c r="C19" s="50"/>
      <c r="D19" s="50"/>
      <c r="E19" s="50"/>
      <c r="F19" s="51"/>
      <c r="H19" s="50"/>
      <c r="J19" s="50"/>
      <c r="N19" s="52"/>
      <c r="O19" s="52"/>
      <c r="P19" s="52"/>
      <c r="AI19" s="11" t="s">
        <v>28</v>
      </c>
      <c r="AJ19" s="59">
        <v>14</v>
      </c>
      <c r="AK19" s="60">
        <f>SUMIF(B:B,"név6",G:G)</f>
        <v>8</v>
      </c>
      <c r="AL19" s="60">
        <f t="shared" si="0"/>
        <v>6</v>
      </c>
      <c r="AM19" s="12" t="str">
        <f t="shared" si="1"/>
        <v>NINCS KÉSZ</v>
      </c>
      <c r="AN19" s="59">
        <v>40</v>
      </c>
      <c r="AO19" s="60">
        <f>SUMIF(B:B,"név6",I:I)</f>
        <v>0</v>
      </c>
      <c r="AP19" s="65">
        <f t="shared" si="2"/>
        <v>40</v>
      </c>
      <c r="AQ19" s="12" t="str">
        <f t="shared" si="3"/>
        <v>NINCS KÉSZ</v>
      </c>
      <c r="AR19" s="67">
        <v>16</v>
      </c>
      <c r="AS19" s="60">
        <f>SUMIF(B:B,"név6",K:K)</f>
        <v>0</v>
      </c>
      <c r="AT19" s="65">
        <f t="shared" si="4"/>
        <v>16</v>
      </c>
      <c r="AU19" s="12" t="str">
        <f t="shared" si="5"/>
        <v>NINCS KÉSZ</v>
      </c>
      <c r="AV19" s="15">
        <v>3</v>
      </c>
      <c r="AW19" s="20">
        <f t="shared" si="8"/>
        <v>1</v>
      </c>
      <c r="AX19" s="16">
        <f t="shared" si="6"/>
        <v>2</v>
      </c>
      <c r="AY19" s="67">
        <v>210</v>
      </c>
      <c r="AZ19" s="65">
        <v>70</v>
      </c>
      <c r="BA19" s="75">
        <f t="shared" si="7"/>
        <v>70</v>
      </c>
      <c r="BB19" s="80">
        <f>SUMIF(B:B,"név6",O:O)</f>
        <v>90</v>
      </c>
      <c r="BC19" s="41"/>
      <c r="BD19" s="43"/>
    </row>
    <row r="20" spans="1:56" ht="16.5" x14ac:dyDescent="0.25">
      <c r="A20" s="50"/>
      <c r="B20" s="50"/>
      <c r="C20" s="50"/>
      <c r="D20" s="50"/>
      <c r="E20" s="50"/>
      <c r="F20" s="51"/>
      <c r="H20" s="50"/>
      <c r="J20" s="50"/>
      <c r="N20" s="52"/>
      <c r="O20" s="52"/>
      <c r="P20" s="52"/>
      <c r="AI20" s="11" t="s">
        <v>29</v>
      </c>
      <c r="AJ20" s="59">
        <v>14</v>
      </c>
      <c r="AK20" s="60">
        <f>SUMIF(B:B,"név7",G:G)</f>
        <v>62</v>
      </c>
      <c r="AL20" s="60">
        <f t="shared" si="0"/>
        <v>-48</v>
      </c>
      <c r="AM20" s="12" t="str">
        <f t="shared" si="1"/>
        <v>KÉSZ</v>
      </c>
      <c r="AN20" s="59">
        <v>40</v>
      </c>
      <c r="AO20" s="60">
        <f>SUMIF(B:B,"név7",I:I)</f>
        <v>60</v>
      </c>
      <c r="AP20" s="65">
        <f t="shared" si="2"/>
        <v>-20</v>
      </c>
      <c r="AQ20" s="12" t="str">
        <f t="shared" si="3"/>
        <v>KÉSZ</v>
      </c>
      <c r="AR20" s="67">
        <v>16</v>
      </c>
      <c r="AS20" s="60">
        <f>SUMIF(B:B,"név7",K:K)</f>
        <v>0</v>
      </c>
      <c r="AT20" s="65">
        <f t="shared" si="4"/>
        <v>16</v>
      </c>
      <c r="AU20" s="12" t="str">
        <f t="shared" si="5"/>
        <v>NINCS KÉSZ</v>
      </c>
      <c r="AV20" s="15">
        <v>2</v>
      </c>
      <c r="AW20" s="20">
        <f t="shared" si="8"/>
        <v>1</v>
      </c>
      <c r="AX20" s="16">
        <f t="shared" si="6"/>
        <v>1</v>
      </c>
      <c r="AY20" s="67">
        <v>330</v>
      </c>
      <c r="AZ20" s="65">
        <v>110</v>
      </c>
      <c r="BA20" s="75">
        <f t="shared" si="7"/>
        <v>110</v>
      </c>
      <c r="BB20" s="80">
        <f>SUMIF(B:B,"név7",O:O)</f>
        <v>140</v>
      </c>
      <c r="BC20" s="41"/>
      <c r="BD20" s="43"/>
    </row>
    <row r="21" spans="1:56" ht="17.25" thickBot="1" x14ac:dyDescent="0.3">
      <c r="A21" s="50"/>
      <c r="B21" s="50"/>
      <c r="C21" s="50"/>
      <c r="D21" s="50"/>
      <c r="E21" s="50"/>
      <c r="F21" s="51"/>
      <c r="G21" s="89" t="s">
        <v>71</v>
      </c>
      <c r="H21" s="89"/>
      <c r="I21" s="89"/>
      <c r="J21" s="89"/>
      <c r="K21" s="89"/>
      <c r="L21" s="89"/>
      <c r="N21" s="52"/>
      <c r="O21" s="52"/>
      <c r="P21" s="52"/>
      <c r="AI21" s="13" t="s">
        <v>30</v>
      </c>
      <c r="AJ21" s="59">
        <v>29</v>
      </c>
      <c r="AK21" s="60">
        <f>SUMIF(B:B,"név8",G:G)</f>
        <v>5</v>
      </c>
      <c r="AL21" s="84">
        <f t="shared" si="0"/>
        <v>24</v>
      </c>
      <c r="AM21" s="14" t="str">
        <f t="shared" si="1"/>
        <v>NINCS KÉSZ</v>
      </c>
      <c r="AN21" s="59">
        <v>65</v>
      </c>
      <c r="AO21" s="60">
        <f>SUMIF(B:B,"név8",I:I)</f>
        <v>0</v>
      </c>
      <c r="AP21" s="66">
        <f t="shared" si="2"/>
        <v>65</v>
      </c>
      <c r="AQ21" s="14" t="str">
        <f t="shared" si="3"/>
        <v>NINCS KÉSZ</v>
      </c>
      <c r="AR21" s="68">
        <v>24</v>
      </c>
      <c r="AS21" s="60">
        <f>SUMIF(B:B,"név8",K:K)</f>
        <v>24</v>
      </c>
      <c r="AT21" s="66">
        <f t="shared" si="4"/>
        <v>0</v>
      </c>
      <c r="AU21" s="14" t="str">
        <f t="shared" si="5"/>
        <v>KÉSZ</v>
      </c>
      <c r="AV21" s="17">
        <v>1</v>
      </c>
      <c r="AW21" s="46">
        <f t="shared" si="8"/>
        <v>1</v>
      </c>
      <c r="AX21" s="18">
        <f t="shared" si="6"/>
        <v>0</v>
      </c>
      <c r="AY21" s="68">
        <v>480</v>
      </c>
      <c r="AZ21" s="66">
        <v>160</v>
      </c>
      <c r="BA21" s="76">
        <f t="shared" si="7"/>
        <v>160</v>
      </c>
      <c r="BB21" s="85">
        <f>SUMIF(B:B,"név8",O:O)</f>
        <v>20</v>
      </c>
      <c r="BC21" s="41"/>
      <c r="BD21" s="43"/>
    </row>
    <row r="22" spans="1:56" x14ac:dyDescent="0.25">
      <c r="A22" s="50"/>
      <c r="B22" s="50"/>
      <c r="C22" s="50"/>
      <c r="D22" s="50"/>
      <c r="E22" s="50"/>
      <c r="F22" s="51"/>
      <c r="G22" s="55"/>
      <c r="N22" s="52"/>
      <c r="O22" s="52"/>
      <c r="P22" s="52"/>
      <c r="AI22" s="1"/>
      <c r="AJ22" s="5"/>
      <c r="AK22" s="6"/>
      <c r="AL22" s="5"/>
      <c r="AM22" s="1"/>
      <c r="AN22" s="5"/>
      <c r="AO22" s="5"/>
      <c r="AP22" s="7"/>
      <c r="AQ22" s="7"/>
      <c r="AR22" s="7"/>
      <c r="AS22" s="7"/>
      <c r="AT22" s="7"/>
      <c r="AU22" s="7"/>
      <c r="AV22"/>
      <c r="AW22" s="7"/>
      <c r="AX22"/>
      <c r="AY22"/>
      <c r="AZ22" s="1"/>
      <c r="BA22" s="24"/>
      <c r="BB22" s="81">
        <f>SUM(BB14:BB21)</f>
        <v>970</v>
      </c>
      <c r="BC22" s="44"/>
      <c r="BD22" s="44"/>
    </row>
    <row r="23" spans="1:56" x14ac:dyDescent="0.25">
      <c r="A23" s="50"/>
      <c r="B23" s="50"/>
      <c r="C23" s="50"/>
      <c r="D23" s="50"/>
      <c r="E23" s="50"/>
      <c r="F23" s="51"/>
      <c r="G23" s="92" t="s">
        <v>72</v>
      </c>
      <c r="H23" s="92"/>
      <c r="I23" s="92"/>
      <c r="J23" s="92"/>
      <c r="K23" s="92"/>
      <c r="L23" s="92"/>
      <c r="N23" s="52"/>
      <c r="O23" s="52"/>
      <c r="P23" s="52"/>
    </row>
    <row r="24" spans="1:56" x14ac:dyDescent="0.25">
      <c r="A24" s="50"/>
      <c r="B24" s="50"/>
      <c r="C24" s="50"/>
      <c r="D24" s="50"/>
      <c r="E24" s="50"/>
      <c r="F24" s="51"/>
      <c r="H24" s="50"/>
      <c r="J24" s="50"/>
      <c r="N24" s="52"/>
      <c r="O24" s="52"/>
      <c r="P24" s="52"/>
    </row>
    <row r="25" spans="1:56" x14ac:dyDescent="0.25">
      <c r="A25" s="50"/>
      <c r="B25" s="50"/>
      <c r="C25" s="50"/>
      <c r="D25" s="50"/>
      <c r="E25" s="50"/>
      <c r="F25" s="51"/>
      <c r="H25" s="50"/>
      <c r="J25" s="50"/>
      <c r="N25" s="52"/>
      <c r="O25" s="52"/>
      <c r="P25" s="52"/>
    </row>
    <row r="26" spans="1:56" x14ac:dyDescent="0.25">
      <c r="A26" s="50"/>
      <c r="B26" s="50"/>
      <c r="C26" s="50"/>
      <c r="D26" s="50"/>
      <c r="E26" s="50"/>
      <c r="F26" s="51"/>
      <c r="H26" s="50"/>
      <c r="J26" s="50"/>
      <c r="N26" s="52"/>
      <c r="O26" s="52"/>
      <c r="P26" s="52"/>
    </row>
    <row r="27" spans="1:56" ht="17.25" customHeight="1" x14ac:dyDescent="0.25">
      <c r="A27" s="50"/>
      <c r="B27" s="50"/>
      <c r="C27" s="50"/>
      <c r="D27" s="50"/>
      <c r="E27" s="50"/>
      <c r="F27" s="51"/>
      <c r="H27" s="50"/>
      <c r="J27" s="50"/>
      <c r="N27" s="52"/>
      <c r="O27" s="52"/>
      <c r="P27" s="52"/>
    </row>
    <row r="28" spans="1:56" x14ac:dyDescent="0.25">
      <c r="A28" s="50"/>
      <c r="B28" s="50"/>
      <c r="C28" s="50"/>
      <c r="D28" s="50"/>
      <c r="E28" s="50"/>
      <c r="F28" s="51"/>
      <c r="H28" s="50"/>
      <c r="J28" s="50"/>
      <c r="N28" s="52"/>
      <c r="O28" s="52"/>
      <c r="P28" s="52"/>
    </row>
    <row r="29" spans="1:56" s="50" customFormat="1" x14ac:dyDescent="0.25">
      <c r="F29" s="51"/>
      <c r="G29" s="57"/>
      <c r="I29" s="55"/>
      <c r="K29" s="55"/>
      <c r="L29" s="55"/>
      <c r="M29" s="55"/>
      <c r="N29" s="52"/>
      <c r="O29" s="52"/>
      <c r="P29" s="52"/>
      <c r="Q29" s="55"/>
      <c r="R29" s="55"/>
      <c r="S29" s="55"/>
      <c r="T29" s="55"/>
    </row>
    <row r="30" spans="1:56" x14ac:dyDescent="0.25">
      <c r="A30" s="50"/>
      <c r="B30" s="50"/>
      <c r="C30" s="50"/>
      <c r="D30" s="50"/>
      <c r="E30" s="50"/>
      <c r="F30" s="51"/>
      <c r="H30" s="50"/>
      <c r="J30" s="50"/>
      <c r="N30" s="52"/>
      <c r="O30" s="52"/>
      <c r="P30" s="52"/>
    </row>
    <row r="31" spans="1:56" x14ac:dyDescent="0.25">
      <c r="A31" s="50"/>
      <c r="B31" s="50"/>
      <c r="C31" s="50"/>
      <c r="D31" s="50"/>
      <c r="E31" s="50"/>
      <c r="F31" s="51"/>
      <c r="H31" s="50"/>
      <c r="J31" s="50"/>
      <c r="N31" s="52"/>
      <c r="O31" s="52"/>
      <c r="P31" s="52"/>
    </row>
    <row r="32" spans="1:56" x14ac:dyDescent="0.25">
      <c r="A32" s="50"/>
      <c r="B32" s="50"/>
      <c r="C32" s="50"/>
      <c r="D32" s="50"/>
      <c r="E32" s="50"/>
      <c r="F32" s="51"/>
      <c r="H32" s="50"/>
      <c r="J32" s="50"/>
      <c r="N32" s="52"/>
      <c r="O32" s="52"/>
      <c r="P32" s="52"/>
    </row>
    <row r="33" spans="1:16" x14ac:dyDescent="0.25">
      <c r="A33" s="50"/>
      <c r="B33" s="50"/>
      <c r="C33" s="50"/>
      <c r="D33" s="50"/>
      <c r="E33" s="50"/>
      <c r="F33" s="51"/>
      <c r="H33" s="50"/>
      <c r="J33" s="50"/>
      <c r="N33" s="52"/>
      <c r="O33" s="52"/>
      <c r="P33" s="52"/>
    </row>
    <row r="34" spans="1:16" x14ac:dyDescent="0.25">
      <c r="A34" s="50"/>
      <c r="B34" s="50"/>
      <c r="C34" s="50"/>
      <c r="D34" s="50"/>
      <c r="E34" s="50"/>
      <c r="F34" s="51"/>
      <c r="H34" s="50"/>
      <c r="J34" s="50"/>
      <c r="N34" s="52"/>
      <c r="O34" s="52"/>
      <c r="P34" s="52"/>
    </row>
    <row r="35" spans="1:16" x14ac:dyDescent="0.25">
      <c r="A35" s="50"/>
      <c r="B35" s="50"/>
      <c r="C35" s="50"/>
      <c r="D35" s="50"/>
      <c r="E35" s="50"/>
      <c r="F35" s="51"/>
      <c r="H35" s="50"/>
      <c r="J35" s="50"/>
      <c r="N35" s="52"/>
      <c r="O35" s="52"/>
      <c r="P35" s="52"/>
    </row>
    <row r="36" spans="1:16" x14ac:dyDescent="0.25">
      <c r="A36" s="50"/>
      <c r="B36" s="50"/>
      <c r="C36" s="50"/>
      <c r="D36" s="50"/>
      <c r="E36" s="50"/>
      <c r="F36" s="51"/>
      <c r="H36" s="50"/>
      <c r="J36" s="50"/>
      <c r="N36" s="52"/>
      <c r="O36" s="52"/>
      <c r="P36" s="52"/>
    </row>
    <row r="37" spans="1:16" x14ac:dyDescent="0.25">
      <c r="A37" s="50"/>
      <c r="B37" s="50"/>
      <c r="C37" s="50"/>
      <c r="D37" s="50"/>
      <c r="E37" s="50"/>
      <c r="F37" s="51"/>
      <c r="H37" s="50"/>
      <c r="J37" s="50"/>
      <c r="N37" s="52"/>
      <c r="O37" s="52"/>
      <c r="P37" s="52"/>
    </row>
    <row r="38" spans="1:16" x14ac:dyDescent="0.25">
      <c r="A38" s="50"/>
      <c r="B38" s="50"/>
      <c r="C38" s="50"/>
      <c r="D38" s="50"/>
      <c r="E38" s="50"/>
      <c r="F38" s="51"/>
      <c r="H38" s="50"/>
      <c r="J38" s="50"/>
    </row>
    <row r="39" spans="1:16" x14ac:dyDescent="0.25">
      <c r="A39" s="50"/>
      <c r="B39" s="50"/>
      <c r="C39" s="50"/>
      <c r="D39" s="50"/>
      <c r="E39" s="50"/>
      <c r="F39" s="51"/>
      <c r="H39" s="50"/>
      <c r="J39" s="50"/>
    </row>
    <row r="40" spans="1:16" x14ac:dyDescent="0.25">
      <c r="A40" s="50"/>
      <c r="B40" s="50"/>
      <c r="C40" s="50"/>
      <c r="D40" s="50"/>
      <c r="E40" s="50"/>
      <c r="F40" s="51"/>
      <c r="H40" s="50"/>
      <c r="J40" s="50"/>
    </row>
    <row r="41" spans="1:16" x14ac:dyDescent="0.25">
      <c r="A41" s="50"/>
      <c r="B41" s="50"/>
      <c r="C41" s="50"/>
      <c r="D41" s="50"/>
      <c r="E41" s="50"/>
      <c r="F41" s="51"/>
      <c r="H41" s="50"/>
      <c r="J41" s="50"/>
    </row>
    <row r="42" spans="1:16" x14ac:dyDescent="0.25">
      <c r="A42" s="50"/>
      <c r="B42" s="50"/>
      <c r="C42" s="50"/>
      <c r="D42" s="50"/>
      <c r="E42" s="50"/>
      <c r="F42" s="51"/>
      <c r="H42" s="50"/>
      <c r="J42" s="50"/>
    </row>
    <row r="43" spans="1:16" x14ac:dyDescent="0.25">
      <c r="A43" s="50"/>
      <c r="B43" s="50"/>
      <c r="C43" s="50"/>
      <c r="D43" s="50"/>
      <c r="E43" s="50"/>
      <c r="F43" s="51"/>
      <c r="H43" s="50"/>
      <c r="J43" s="50"/>
    </row>
    <row r="44" spans="1:16" x14ac:dyDescent="0.25">
      <c r="A44" s="50"/>
      <c r="B44" s="50"/>
      <c r="C44" s="50"/>
      <c r="D44" s="50"/>
      <c r="E44" s="50"/>
      <c r="F44" s="51"/>
      <c r="H44" s="50"/>
      <c r="J44" s="50"/>
    </row>
    <row r="45" spans="1:16" x14ac:dyDescent="0.25">
      <c r="A45" s="50"/>
      <c r="B45" s="50"/>
      <c r="C45" s="50"/>
      <c r="D45" s="50"/>
      <c r="E45" s="50"/>
      <c r="F45" s="51"/>
      <c r="H45" s="50"/>
      <c r="J45" s="50"/>
    </row>
    <row r="46" spans="1:16" x14ac:dyDescent="0.25">
      <c r="A46" s="50"/>
      <c r="B46" s="50"/>
      <c r="C46" s="50"/>
      <c r="D46" s="50"/>
      <c r="E46" s="50"/>
      <c r="F46" s="51"/>
      <c r="H46" s="50"/>
      <c r="J46" s="50"/>
    </row>
    <row r="47" spans="1:16" x14ac:dyDescent="0.25">
      <c r="A47" s="50"/>
      <c r="B47" s="50"/>
      <c r="C47" s="50"/>
      <c r="D47" s="50"/>
      <c r="E47" s="50"/>
      <c r="F47" s="51"/>
      <c r="H47" s="50"/>
      <c r="J47" s="50"/>
    </row>
    <row r="48" spans="1:16" x14ac:dyDescent="0.25">
      <c r="A48" s="50"/>
      <c r="B48" s="50"/>
      <c r="C48" s="50"/>
      <c r="D48" s="50"/>
      <c r="E48" s="50"/>
      <c r="F48" s="51"/>
      <c r="H48" s="50"/>
      <c r="J48" s="50"/>
    </row>
    <row r="49" spans="1:10" x14ac:dyDescent="0.25">
      <c r="A49" s="50"/>
      <c r="B49" s="50"/>
      <c r="C49" s="50"/>
      <c r="D49" s="50"/>
      <c r="E49" s="50"/>
      <c r="F49" s="51"/>
      <c r="H49" s="50"/>
      <c r="J49" s="50"/>
    </row>
    <row r="50" spans="1:10" x14ac:dyDescent="0.25">
      <c r="A50" s="50"/>
      <c r="B50" s="50"/>
      <c r="C50" s="50"/>
      <c r="D50" s="50"/>
      <c r="E50" s="50"/>
      <c r="F50" s="51"/>
      <c r="H50" s="50"/>
      <c r="J50" s="50"/>
    </row>
    <row r="51" spans="1:10" x14ac:dyDescent="0.25">
      <c r="A51" s="50"/>
      <c r="B51" s="50"/>
      <c r="C51" s="50"/>
      <c r="D51" s="50"/>
      <c r="E51" s="50"/>
      <c r="F51" s="51"/>
      <c r="H51" s="50"/>
      <c r="J51" s="50"/>
    </row>
    <row r="52" spans="1:10" x14ac:dyDescent="0.25">
      <c r="A52" s="50"/>
      <c r="B52" s="50"/>
      <c r="C52" s="50"/>
      <c r="D52" s="50"/>
      <c r="E52" s="50"/>
      <c r="F52" s="51"/>
      <c r="H52" s="50"/>
      <c r="J52" s="50"/>
    </row>
    <row r="53" spans="1:10" x14ac:dyDescent="0.25">
      <c r="A53" s="50"/>
      <c r="B53" s="50"/>
      <c r="C53" s="50"/>
      <c r="D53" s="50"/>
      <c r="E53" s="50"/>
      <c r="F53" s="51"/>
      <c r="H53" s="50"/>
      <c r="J53" s="50"/>
    </row>
    <row r="54" spans="1:10" x14ac:dyDescent="0.25">
      <c r="A54" s="50"/>
      <c r="B54" s="50"/>
      <c r="C54" s="50"/>
      <c r="D54" s="50"/>
      <c r="E54" s="50"/>
      <c r="F54" s="51"/>
      <c r="H54" s="50"/>
      <c r="J54" s="50"/>
    </row>
    <row r="55" spans="1:10" x14ac:dyDescent="0.25">
      <c r="A55" s="50"/>
      <c r="B55" s="50"/>
      <c r="C55" s="50"/>
      <c r="D55" s="50"/>
      <c r="E55" s="50"/>
      <c r="F55" s="51"/>
      <c r="H55" s="50"/>
      <c r="J55" s="50"/>
    </row>
    <row r="56" spans="1:10" x14ac:dyDescent="0.25">
      <c r="A56" s="50"/>
      <c r="B56" s="50"/>
      <c r="C56" s="50"/>
      <c r="D56" s="50"/>
      <c r="E56" s="50"/>
      <c r="F56" s="51"/>
      <c r="H56" s="50"/>
      <c r="J56" s="50"/>
    </row>
    <row r="57" spans="1:10" x14ac:dyDescent="0.25">
      <c r="A57" s="50"/>
      <c r="B57" s="50"/>
      <c r="C57" s="50"/>
      <c r="D57" s="50"/>
      <c r="E57" s="50"/>
      <c r="F57" s="51"/>
      <c r="H57" s="50"/>
      <c r="J57" s="50"/>
    </row>
    <row r="58" spans="1:10" x14ac:dyDescent="0.25">
      <c r="A58" s="50"/>
      <c r="B58" s="50"/>
      <c r="C58" s="50"/>
      <c r="D58" s="50"/>
      <c r="E58" s="50"/>
      <c r="F58" s="51"/>
      <c r="H58" s="50"/>
      <c r="J58" s="50"/>
    </row>
    <row r="59" spans="1:10" x14ac:dyDescent="0.25">
      <c r="A59" s="50"/>
      <c r="B59" s="50"/>
      <c r="C59" s="50"/>
      <c r="D59" s="50"/>
      <c r="E59" s="50"/>
      <c r="F59" s="51"/>
      <c r="H59" s="50"/>
      <c r="J59" s="50"/>
    </row>
    <row r="60" spans="1:10" x14ac:dyDescent="0.25">
      <c r="A60" s="50"/>
      <c r="B60" s="50"/>
      <c r="C60" s="50"/>
      <c r="D60" s="50"/>
      <c r="E60" s="50"/>
      <c r="F60" s="51"/>
      <c r="H60" s="50"/>
      <c r="J60" s="50"/>
    </row>
    <row r="61" spans="1:10" x14ac:dyDescent="0.25">
      <c r="A61" s="50"/>
      <c r="B61" s="50"/>
      <c r="C61" s="50"/>
      <c r="D61" s="50"/>
      <c r="E61" s="50"/>
      <c r="F61" s="51"/>
      <c r="H61" s="50"/>
      <c r="J61" s="50"/>
    </row>
    <row r="62" spans="1:10" x14ac:dyDescent="0.25">
      <c r="A62" s="50"/>
      <c r="B62" s="50"/>
      <c r="C62" s="50"/>
      <c r="D62" s="50"/>
      <c r="E62" s="50"/>
      <c r="F62" s="51"/>
      <c r="H62" s="50"/>
      <c r="J62" s="50"/>
    </row>
    <row r="63" spans="1:10" x14ac:dyDescent="0.25">
      <c r="A63" s="50"/>
      <c r="B63" s="50"/>
      <c r="C63" s="50"/>
      <c r="D63" s="50"/>
      <c r="E63" s="50"/>
      <c r="F63" s="51"/>
      <c r="H63" s="50"/>
      <c r="J63" s="50"/>
    </row>
    <row r="64" spans="1:10" x14ac:dyDescent="0.25">
      <c r="A64" s="50"/>
      <c r="B64" s="50"/>
      <c r="C64" s="50"/>
      <c r="D64" s="50"/>
      <c r="E64" s="50"/>
      <c r="F64" s="51"/>
      <c r="H64" s="50"/>
      <c r="J64" s="50"/>
    </row>
    <row r="65" spans="1:10" x14ac:dyDescent="0.25">
      <c r="A65" s="50"/>
      <c r="B65" s="50"/>
      <c r="C65" s="50"/>
      <c r="D65" s="50"/>
      <c r="E65" s="50"/>
      <c r="F65" s="51"/>
      <c r="H65" s="50"/>
      <c r="J65" s="50"/>
    </row>
    <row r="66" spans="1:10" x14ac:dyDescent="0.25">
      <c r="A66" s="50"/>
      <c r="B66" s="50"/>
      <c r="C66" s="50"/>
      <c r="D66" s="50"/>
      <c r="E66" s="50"/>
      <c r="F66" s="51"/>
      <c r="H66" s="50"/>
      <c r="J66" s="50"/>
    </row>
    <row r="67" spans="1:10" x14ac:dyDescent="0.25">
      <c r="A67" s="50"/>
      <c r="B67" s="50"/>
      <c r="C67" s="50"/>
      <c r="D67" s="50"/>
      <c r="E67" s="50"/>
      <c r="F67" s="51"/>
      <c r="H67" s="50"/>
      <c r="J67" s="50"/>
    </row>
    <row r="68" spans="1:10" x14ac:dyDescent="0.25">
      <c r="A68" s="50"/>
      <c r="B68" s="50"/>
      <c r="C68" s="50"/>
      <c r="D68" s="50"/>
      <c r="E68" s="50"/>
      <c r="F68" s="51"/>
      <c r="H68" s="50"/>
      <c r="J68" s="50"/>
    </row>
    <row r="69" spans="1:10" x14ac:dyDescent="0.25">
      <c r="A69" s="50"/>
      <c r="B69" s="50"/>
      <c r="C69" s="50"/>
      <c r="D69" s="50"/>
      <c r="E69" s="50"/>
      <c r="F69" s="51"/>
      <c r="H69" s="50"/>
      <c r="J69" s="50"/>
    </row>
    <row r="70" spans="1:10" x14ac:dyDescent="0.25">
      <c r="A70" s="50"/>
      <c r="B70" s="50"/>
      <c r="C70" s="50"/>
      <c r="D70" s="50"/>
      <c r="E70" s="50"/>
      <c r="F70" s="51"/>
      <c r="H70" s="50"/>
      <c r="J70" s="50"/>
    </row>
    <row r="71" spans="1:10" x14ac:dyDescent="0.25">
      <c r="A71" s="50"/>
      <c r="B71" s="50"/>
      <c r="C71" s="50"/>
      <c r="D71" s="50"/>
      <c r="E71" s="50"/>
      <c r="F71" s="51"/>
      <c r="H71" s="50"/>
      <c r="J71" s="50"/>
    </row>
    <row r="72" spans="1:10" x14ac:dyDescent="0.25">
      <c r="A72" s="50"/>
      <c r="B72" s="50"/>
      <c r="C72" s="50"/>
      <c r="D72" s="50"/>
      <c r="E72" s="50"/>
      <c r="F72" s="51"/>
      <c r="H72" s="50"/>
      <c r="J72" s="50"/>
    </row>
    <row r="73" spans="1:10" x14ac:dyDescent="0.25">
      <c r="A73" s="50"/>
      <c r="B73" s="50"/>
      <c r="C73" s="50"/>
      <c r="D73" s="50"/>
      <c r="E73" s="50"/>
      <c r="F73" s="51"/>
      <c r="H73" s="50"/>
      <c r="J73" s="50"/>
    </row>
    <row r="74" spans="1:10" x14ac:dyDescent="0.25">
      <c r="A74" s="50"/>
      <c r="B74" s="50"/>
      <c r="C74" s="50"/>
      <c r="D74" s="50"/>
      <c r="E74" s="50"/>
      <c r="F74" s="51"/>
      <c r="H74" s="50"/>
      <c r="J74" s="50"/>
    </row>
    <row r="75" spans="1:10" x14ac:dyDescent="0.25">
      <c r="A75" s="50"/>
      <c r="B75" s="50"/>
      <c r="C75" s="50"/>
      <c r="D75" s="50"/>
      <c r="E75" s="50"/>
      <c r="F75" s="51"/>
      <c r="H75" s="50"/>
      <c r="J75" s="50"/>
    </row>
    <row r="76" spans="1:10" x14ac:dyDescent="0.25">
      <c r="A76" s="50"/>
      <c r="B76" s="50"/>
      <c r="C76" s="50"/>
      <c r="D76" s="50"/>
      <c r="E76" s="50"/>
      <c r="F76" s="51"/>
      <c r="H76" s="50"/>
      <c r="J76" s="50"/>
    </row>
    <row r="77" spans="1:10" x14ac:dyDescent="0.25">
      <c r="A77" s="50"/>
      <c r="B77" s="50"/>
      <c r="C77" s="50"/>
      <c r="D77" s="50"/>
      <c r="E77" s="50"/>
      <c r="F77" s="51"/>
      <c r="H77" s="50"/>
      <c r="J77" s="50"/>
    </row>
    <row r="78" spans="1:10" x14ac:dyDescent="0.25">
      <c r="A78" s="50"/>
      <c r="B78" s="50"/>
      <c r="C78" s="50"/>
      <c r="D78" s="50"/>
      <c r="E78" s="50"/>
      <c r="F78" s="51"/>
      <c r="H78" s="50"/>
      <c r="J78" s="50"/>
    </row>
    <row r="79" spans="1:10" x14ac:dyDescent="0.25">
      <c r="A79" s="50"/>
      <c r="B79" s="50"/>
      <c r="C79" s="50"/>
      <c r="D79" s="50"/>
      <c r="E79" s="50"/>
      <c r="F79" s="51"/>
      <c r="H79" s="50"/>
      <c r="J79" s="50"/>
    </row>
    <row r="80" spans="1:10" x14ac:dyDescent="0.25">
      <c r="A80" s="50"/>
      <c r="B80" s="50"/>
      <c r="C80" s="50"/>
      <c r="D80" s="50"/>
      <c r="E80" s="50"/>
      <c r="F80" s="51"/>
      <c r="H80" s="50"/>
      <c r="J80" s="50"/>
    </row>
    <row r="81" spans="1:10" x14ac:dyDescent="0.25">
      <c r="A81" s="50"/>
      <c r="B81" s="50"/>
      <c r="C81" s="50"/>
      <c r="D81" s="50"/>
      <c r="E81" s="50"/>
      <c r="F81" s="51"/>
      <c r="H81" s="50"/>
      <c r="J81" s="50"/>
    </row>
    <row r="82" spans="1:10" x14ac:dyDescent="0.25">
      <c r="A82" s="50"/>
      <c r="B82" s="50"/>
      <c r="C82" s="50"/>
      <c r="D82" s="50"/>
      <c r="E82" s="50"/>
      <c r="F82" s="51"/>
      <c r="H82" s="50"/>
      <c r="J82" s="50"/>
    </row>
    <row r="83" spans="1:10" x14ac:dyDescent="0.25">
      <c r="A83" s="50"/>
      <c r="B83" s="50"/>
      <c r="C83" s="50"/>
      <c r="D83" s="50"/>
      <c r="E83" s="50"/>
      <c r="F83" s="51"/>
      <c r="H83" s="50"/>
      <c r="J83" s="50"/>
    </row>
    <row r="84" spans="1:10" x14ac:dyDescent="0.25">
      <c r="A84" s="50"/>
      <c r="B84" s="50"/>
      <c r="C84" s="50"/>
      <c r="D84" s="50"/>
      <c r="E84" s="50"/>
      <c r="F84" s="51"/>
      <c r="H84" s="50"/>
      <c r="J84" s="50"/>
    </row>
    <row r="85" spans="1:10" x14ac:dyDescent="0.25">
      <c r="A85" s="50"/>
      <c r="B85" s="50"/>
      <c r="C85" s="50"/>
      <c r="D85" s="50"/>
      <c r="E85" s="50"/>
      <c r="F85" s="51"/>
      <c r="H85" s="50"/>
      <c r="J85" s="50"/>
    </row>
    <row r="86" spans="1:10" x14ac:dyDescent="0.25">
      <c r="A86" s="50"/>
      <c r="B86" s="50"/>
      <c r="C86" s="50"/>
      <c r="D86" s="50"/>
      <c r="E86" s="50"/>
      <c r="F86" s="51"/>
      <c r="H86" s="50"/>
      <c r="J86" s="50"/>
    </row>
    <row r="87" spans="1:10" x14ac:dyDescent="0.25">
      <c r="A87" s="50"/>
      <c r="B87" s="50"/>
      <c r="C87" s="50"/>
      <c r="D87" s="50"/>
      <c r="E87" s="50"/>
      <c r="F87" s="51"/>
      <c r="H87" s="50"/>
      <c r="J87" s="50"/>
    </row>
    <row r="88" spans="1:10" x14ac:dyDescent="0.25">
      <c r="A88" s="50"/>
      <c r="B88" s="50"/>
      <c r="C88" s="50"/>
      <c r="D88" s="50"/>
      <c r="E88" s="50"/>
      <c r="F88" s="51"/>
      <c r="H88" s="50"/>
      <c r="J88" s="50"/>
    </row>
    <row r="89" spans="1:10" x14ac:dyDescent="0.25">
      <c r="A89" s="50"/>
      <c r="B89" s="50"/>
      <c r="C89" s="50"/>
      <c r="D89" s="50"/>
      <c r="E89" s="50"/>
      <c r="F89" s="51"/>
      <c r="H89" s="50"/>
      <c r="J89" s="50"/>
    </row>
    <row r="90" spans="1:10" x14ac:dyDescent="0.25">
      <c r="A90" s="50"/>
      <c r="B90" s="50"/>
      <c r="C90" s="50"/>
      <c r="D90" s="50"/>
      <c r="E90" s="50"/>
      <c r="F90" s="51"/>
      <c r="H90" s="50"/>
      <c r="J90" s="50"/>
    </row>
    <row r="91" spans="1:10" x14ac:dyDescent="0.25">
      <c r="A91" s="50"/>
      <c r="B91" s="50"/>
      <c r="C91" s="50"/>
      <c r="D91" s="50"/>
      <c r="E91" s="50"/>
      <c r="F91" s="51"/>
      <c r="H91" s="50"/>
      <c r="J91" s="50"/>
    </row>
    <row r="92" spans="1:10" x14ac:dyDescent="0.25">
      <c r="A92" s="50"/>
      <c r="B92" s="50"/>
      <c r="C92" s="50"/>
      <c r="D92" s="50"/>
      <c r="E92" s="50"/>
      <c r="F92" s="51"/>
      <c r="H92" s="50"/>
      <c r="J92" s="50"/>
    </row>
    <row r="93" spans="1:10" x14ac:dyDescent="0.25">
      <c r="A93" s="50"/>
      <c r="B93" s="50"/>
      <c r="C93" s="50"/>
      <c r="D93" s="50"/>
      <c r="E93" s="50"/>
      <c r="F93" s="51"/>
      <c r="H93" s="50"/>
      <c r="J93" s="50"/>
    </row>
    <row r="94" spans="1:10" x14ac:dyDescent="0.25">
      <c r="A94" s="50"/>
      <c r="B94" s="50"/>
      <c r="C94" s="50"/>
      <c r="D94" s="50"/>
      <c r="E94" s="50"/>
      <c r="F94" s="51"/>
      <c r="H94" s="50"/>
      <c r="J94" s="50"/>
    </row>
    <row r="95" spans="1:10" x14ac:dyDescent="0.25">
      <c r="A95" s="50"/>
      <c r="B95" s="50"/>
      <c r="C95" s="50"/>
      <c r="D95" s="50"/>
      <c r="E95" s="50"/>
      <c r="F95" s="51"/>
      <c r="H95" s="50"/>
      <c r="J95" s="50"/>
    </row>
    <row r="96" spans="1:10" x14ac:dyDescent="0.25">
      <c r="A96" s="50"/>
      <c r="B96" s="50"/>
      <c r="C96" s="50"/>
      <c r="D96" s="50"/>
      <c r="E96" s="50"/>
      <c r="F96" s="51"/>
      <c r="H96" s="50"/>
      <c r="J96" s="50"/>
    </row>
    <row r="97" spans="1:10" x14ac:dyDescent="0.25">
      <c r="A97" s="50"/>
      <c r="B97" s="50"/>
      <c r="C97" s="50"/>
      <c r="D97" s="50"/>
      <c r="E97" s="50"/>
      <c r="F97" s="51"/>
      <c r="H97" s="50"/>
      <c r="J97" s="50"/>
    </row>
    <row r="98" spans="1:10" x14ac:dyDescent="0.25">
      <c r="A98" s="50"/>
      <c r="B98" s="50"/>
      <c r="C98" s="50"/>
      <c r="D98" s="50"/>
      <c r="E98" s="50"/>
      <c r="F98" s="51"/>
      <c r="H98" s="50"/>
      <c r="J98" s="50"/>
    </row>
    <row r="99" spans="1:10" x14ac:dyDescent="0.25">
      <c r="A99" s="50"/>
      <c r="B99" s="50"/>
      <c r="C99" s="50"/>
      <c r="D99" s="50"/>
      <c r="E99" s="50"/>
      <c r="F99" s="51"/>
      <c r="H99" s="50"/>
      <c r="J99" s="50"/>
    </row>
    <row r="100" spans="1:10" x14ac:dyDescent="0.25">
      <c r="A100" s="50"/>
      <c r="B100" s="50"/>
      <c r="C100" s="50"/>
      <c r="D100" s="50"/>
      <c r="E100" s="50"/>
      <c r="F100" s="51"/>
      <c r="H100" s="50"/>
      <c r="J100" s="50"/>
    </row>
    <row r="101" spans="1:10" x14ac:dyDescent="0.25">
      <c r="A101" s="50"/>
      <c r="B101" s="50"/>
      <c r="C101" s="50"/>
      <c r="D101" s="50"/>
      <c r="E101" s="50"/>
      <c r="F101" s="51"/>
      <c r="H101" s="50"/>
      <c r="J101" s="50"/>
    </row>
    <row r="102" spans="1:10" x14ac:dyDescent="0.25">
      <c r="A102" s="50"/>
      <c r="B102" s="50"/>
      <c r="C102" s="50"/>
      <c r="D102" s="50"/>
      <c r="E102" s="50"/>
      <c r="F102" s="51"/>
      <c r="H102" s="50"/>
      <c r="J102" s="50"/>
    </row>
    <row r="103" spans="1:10" x14ac:dyDescent="0.25">
      <c r="A103" s="50"/>
      <c r="B103" s="50"/>
      <c r="C103" s="50"/>
      <c r="D103" s="50"/>
      <c r="E103" s="50"/>
      <c r="F103" s="51"/>
      <c r="H103" s="50"/>
      <c r="J103" s="50"/>
    </row>
    <row r="104" spans="1:10" x14ac:dyDescent="0.25">
      <c r="A104" s="50"/>
      <c r="B104" s="50"/>
      <c r="C104" s="50"/>
      <c r="D104" s="50"/>
      <c r="E104" s="50"/>
      <c r="F104" s="51"/>
      <c r="H104" s="50"/>
      <c r="J104" s="50"/>
    </row>
    <row r="105" spans="1:10" x14ac:dyDescent="0.25">
      <c r="A105" s="50"/>
      <c r="B105" s="50"/>
      <c r="C105" s="50"/>
      <c r="D105" s="50"/>
      <c r="E105" s="50"/>
      <c r="F105" s="51"/>
      <c r="H105" s="50"/>
      <c r="J105" s="50"/>
    </row>
    <row r="106" spans="1:10" x14ac:dyDescent="0.25">
      <c r="A106" s="50"/>
      <c r="B106" s="50"/>
      <c r="C106" s="50"/>
      <c r="D106" s="50"/>
      <c r="E106" s="50"/>
      <c r="F106" s="51"/>
      <c r="H106" s="50"/>
      <c r="J106" s="50"/>
    </row>
    <row r="107" spans="1:10" x14ac:dyDescent="0.25">
      <c r="A107" s="50"/>
      <c r="B107" s="50"/>
      <c r="C107" s="50"/>
      <c r="D107" s="50"/>
      <c r="E107" s="50"/>
      <c r="F107" s="51"/>
      <c r="H107" s="50"/>
      <c r="J107" s="50"/>
    </row>
    <row r="108" spans="1:10" x14ac:dyDescent="0.25">
      <c r="A108" s="50"/>
      <c r="B108" s="50"/>
      <c r="C108" s="50"/>
      <c r="D108" s="50"/>
      <c r="E108" s="50"/>
      <c r="F108" s="51"/>
      <c r="H108" s="50"/>
      <c r="J108" s="50"/>
    </row>
    <row r="109" spans="1:10" x14ac:dyDescent="0.25">
      <c r="A109" s="50"/>
      <c r="B109" s="50"/>
      <c r="C109" s="50"/>
      <c r="D109" s="50"/>
      <c r="E109" s="50"/>
      <c r="F109" s="51"/>
      <c r="H109" s="50"/>
      <c r="J109" s="50"/>
    </row>
    <row r="110" spans="1:10" x14ac:dyDescent="0.25">
      <c r="A110" s="50"/>
      <c r="B110" s="50"/>
      <c r="C110" s="50"/>
      <c r="D110" s="50"/>
      <c r="E110" s="50"/>
      <c r="F110" s="51"/>
      <c r="H110" s="50"/>
      <c r="J110" s="50"/>
    </row>
    <row r="111" spans="1:10" x14ac:dyDescent="0.25">
      <c r="A111" s="50"/>
      <c r="B111" s="50"/>
      <c r="C111" s="50"/>
      <c r="D111" s="50"/>
      <c r="E111" s="50"/>
      <c r="F111" s="51"/>
      <c r="H111" s="50"/>
      <c r="J111" s="50"/>
    </row>
    <row r="112" spans="1:10" x14ac:dyDescent="0.25">
      <c r="A112" s="50"/>
      <c r="B112" s="50"/>
      <c r="C112" s="50"/>
      <c r="D112" s="50"/>
      <c r="E112" s="50"/>
      <c r="F112" s="51"/>
      <c r="H112" s="50"/>
      <c r="J112" s="50"/>
    </row>
    <row r="113" spans="1:10" x14ac:dyDescent="0.25">
      <c r="A113" s="50"/>
      <c r="B113" s="50"/>
      <c r="C113" s="50"/>
      <c r="D113" s="50"/>
      <c r="E113" s="50"/>
      <c r="F113" s="51"/>
      <c r="H113" s="50"/>
      <c r="J113" s="50"/>
    </row>
    <row r="114" spans="1:10" x14ac:dyDescent="0.25">
      <c r="A114" s="50"/>
      <c r="B114" s="50"/>
      <c r="C114" s="50"/>
      <c r="D114" s="50"/>
      <c r="E114" s="50"/>
      <c r="F114" s="51"/>
      <c r="H114" s="50"/>
      <c r="J114" s="50"/>
    </row>
    <row r="115" spans="1:10" x14ac:dyDescent="0.25">
      <c r="A115" s="50"/>
      <c r="B115" s="50"/>
      <c r="C115" s="50"/>
      <c r="D115" s="50"/>
      <c r="E115" s="50"/>
      <c r="F115" s="51"/>
      <c r="H115" s="50"/>
      <c r="J115" s="50"/>
    </row>
    <row r="116" spans="1:10" x14ac:dyDescent="0.25">
      <c r="A116" s="50"/>
      <c r="B116" s="50"/>
      <c r="C116" s="50"/>
      <c r="D116" s="50"/>
      <c r="E116" s="50"/>
      <c r="F116" s="51"/>
      <c r="H116" s="50"/>
      <c r="J116" s="50"/>
    </row>
    <row r="117" spans="1:10" x14ac:dyDescent="0.25">
      <c r="A117" s="50"/>
      <c r="B117" s="50"/>
      <c r="C117" s="50"/>
      <c r="D117" s="50"/>
      <c r="E117" s="50"/>
      <c r="F117" s="51"/>
      <c r="H117" s="50"/>
      <c r="J117" s="50"/>
    </row>
    <row r="118" spans="1:10" x14ac:dyDescent="0.25">
      <c r="A118" s="50"/>
      <c r="B118" s="50"/>
      <c r="C118" s="50"/>
      <c r="D118" s="50"/>
      <c r="E118" s="50"/>
      <c r="F118" s="51"/>
      <c r="H118" s="50"/>
      <c r="J118" s="50"/>
    </row>
    <row r="119" spans="1:10" x14ac:dyDescent="0.25">
      <c r="A119" s="50"/>
      <c r="B119" s="50"/>
      <c r="C119" s="50"/>
      <c r="D119" s="50"/>
      <c r="E119" s="50"/>
      <c r="F119" s="51"/>
      <c r="H119" s="50"/>
      <c r="J119" s="50"/>
    </row>
    <row r="120" spans="1:10" x14ac:dyDescent="0.25">
      <c r="A120" s="50"/>
      <c r="B120" s="50"/>
      <c r="C120" s="50"/>
      <c r="D120" s="50"/>
      <c r="E120" s="50"/>
      <c r="F120" s="51"/>
      <c r="H120" s="50"/>
      <c r="J120" s="50"/>
    </row>
    <row r="121" spans="1:10" x14ac:dyDescent="0.25">
      <c r="A121" s="50"/>
      <c r="B121" s="50"/>
      <c r="C121" s="50"/>
      <c r="D121" s="50"/>
      <c r="E121" s="50"/>
      <c r="F121" s="51"/>
      <c r="H121" s="50"/>
      <c r="J121" s="50"/>
    </row>
    <row r="122" spans="1:10" x14ac:dyDescent="0.25">
      <c r="A122" s="50"/>
      <c r="B122" s="50"/>
      <c r="C122" s="50"/>
      <c r="D122" s="50"/>
      <c r="E122" s="50"/>
      <c r="F122" s="51"/>
      <c r="H122" s="50"/>
      <c r="J122" s="50"/>
    </row>
    <row r="123" spans="1:10" x14ac:dyDescent="0.25">
      <c r="A123" s="50"/>
      <c r="B123" s="50"/>
      <c r="C123" s="50"/>
      <c r="D123" s="50"/>
      <c r="E123" s="50"/>
      <c r="F123" s="51"/>
      <c r="H123" s="50"/>
      <c r="J123" s="50"/>
    </row>
    <row r="124" spans="1:10" x14ac:dyDescent="0.25">
      <c r="A124" s="50"/>
      <c r="B124" s="50"/>
      <c r="C124" s="50"/>
      <c r="D124" s="50"/>
      <c r="E124" s="50"/>
      <c r="F124" s="51"/>
      <c r="H124" s="50"/>
      <c r="J124" s="50"/>
    </row>
    <row r="125" spans="1:10" x14ac:dyDescent="0.25">
      <c r="A125" s="50"/>
      <c r="B125" s="50"/>
      <c r="C125" s="50"/>
      <c r="D125" s="50"/>
      <c r="E125" s="50"/>
      <c r="F125" s="51"/>
      <c r="H125" s="50"/>
      <c r="J125" s="50"/>
    </row>
    <row r="126" spans="1:10" x14ac:dyDescent="0.25">
      <c r="A126" s="50"/>
      <c r="B126" s="50"/>
      <c r="C126" s="50"/>
      <c r="D126" s="50"/>
      <c r="E126" s="50"/>
      <c r="F126" s="51"/>
      <c r="H126" s="50"/>
      <c r="J126" s="50"/>
    </row>
    <row r="127" spans="1:10" x14ac:dyDescent="0.25">
      <c r="A127" s="50"/>
      <c r="B127" s="50"/>
      <c r="C127" s="50"/>
      <c r="D127" s="50"/>
      <c r="E127" s="50"/>
      <c r="F127" s="51"/>
      <c r="H127" s="50"/>
      <c r="J127" s="50"/>
    </row>
    <row r="128" spans="1:10" x14ac:dyDescent="0.25">
      <c r="A128" s="50"/>
      <c r="B128" s="50"/>
      <c r="C128" s="50"/>
      <c r="D128" s="50"/>
      <c r="E128" s="50"/>
      <c r="F128" s="51"/>
      <c r="H128" s="50"/>
      <c r="J128" s="50"/>
    </row>
    <row r="129" spans="1:10" x14ac:dyDescent="0.25">
      <c r="A129" s="50"/>
      <c r="B129" s="50"/>
      <c r="C129" s="50"/>
      <c r="D129" s="50"/>
      <c r="E129" s="50"/>
      <c r="F129" s="51"/>
      <c r="H129" s="50"/>
      <c r="J129" s="50"/>
    </row>
    <row r="130" spans="1:10" x14ac:dyDescent="0.25">
      <c r="A130" s="50"/>
      <c r="B130" s="50"/>
      <c r="C130" s="50"/>
      <c r="D130" s="50"/>
      <c r="E130" s="50"/>
      <c r="F130" s="51"/>
      <c r="H130" s="50"/>
      <c r="J130" s="50"/>
    </row>
    <row r="131" spans="1:10" x14ac:dyDescent="0.25">
      <c r="A131" s="50"/>
      <c r="B131" s="50"/>
      <c r="C131" s="50"/>
      <c r="D131" s="50"/>
      <c r="E131" s="50"/>
      <c r="F131" s="51"/>
      <c r="H131" s="50"/>
      <c r="J131" s="50"/>
    </row>
    <row r="132" spans="1:10" x14ac:dyDescent="0.25">
      <c r="A132" s="50"/>
      <c r="B132" s="50"/>
      <c r="C132" s="50"/>
      <c r="D132" s="50"/>
      <c r="E132" s="50"/>
      <c r="F132" s="51"/>
      <c r="H132" s="50"/>
      <c r="J132" s="50"/>
    </row>
    <row r="133" spans="1:10" x14ac:dyDescent="0.25">
      <c r="A133" s="50"/>
      <c r="B133" s="50"/>
      <c r="C133" s="50"/>
      <c r="D133" s="50"/>
      <c r="E133" s="50"/>
      <c r="F133" s="51"/>
      <c r="H133" s="50"/>
      <c r="J133" s="50"/>
    </row>
    <row r="134" spans="1:10" x14ac:dyDescent="0.25">
      <c r="A134" s="50"/>
      <c r="B134" s="50"/>
      <c r="C134" s="50"/>
      <c r="D134" s="50"/>
      <c r="E134" s="50"/>
      <c r="F134" s="51"/>
      <c r="H134" s="50"/>
      <c r="J134" s="50"/>
    </row>
    <row r="135" spans="1:10" x14ac:dyDescent="0.25">
      <c r="A135" s="50"/>
      <c r="B135" s="50"/>
      <c r="C135" s="50"/>
      <c r="D135" s="50"/>
      <c r="E135" s="50"/>
      <c r="F135" s="51"/>
      <c r="H135" s="50"/>
      <c r="J135" s="50"/>
    </row>
    <row r="136" spans="1:10" x14ac:dyDescent="0.25">
      <c r="A136" s="50"/>
      <c r="B136" s="50"/>
      <c r="C136" s="50"/>
      <c r="D136" s="50"/>
      <c r="E136" s="50"/>
      <c r="F136" s="51"/>
      <c r="H136" s="50"/>
      <c r="J136" s="50"/>
    </row>
    <row r="137" spans="1:10" x14ac:dyDescent="0.25">
      <c r="A137" s="50"/>
      <c r="B137" s="50"/>
      <c r="C137" s="50"/>
      <c r="D137" s="50"/>
      <c r="E137" s="50"/>
      <c r="F137" s="51"/>
      <c r="H137" s="50"/>
      <c r="J137" s="50"/>
    </row>
    <row r="138" spans="1:10" x14ac:dyDescent="0.25">
      <c r="A138" s="50"/>
      <c r="B138" s="50"/>
      <c r="C138" s="50"/>
      <c r="D138" s="50"/>
      <c r="E138" s="50"/>
      <c r="F138" s="51"/>
      <c r="H138" s="50"/>
      <c r="J138" s="50"/>
    </row>
    <row r="139" spans="1:10" x14ac:dyDescent="0.25">
      <c r="A139" s="50"/>
      <c r="B139" s="50"/>
      <c r="C139" s="50"/>
      <c r="D139" s="50"/>
      <c r="E139" s="50"/>
      <c r="F139" s="51"/>
      <c r="H139" s="50"/>
      <c r="J139" s="50"/>
    </row>
    <row r="140" spans="1:10" x14ac:dyDescent="0.25">
      <c r="A140" s="50"/>
      <c r="B140" s="50"/>
      <c r="C140" s="50"/>
      <c r="D140" s="50"/>
      <c r="E140" s="50"/>
      <c r="F140" s="51"/>
      <c r="H140" s="50"/>
      <c r="J140" s="50"/>
    </row>
    <row r="141" spans="1:10" x14ac:dyDescent="0.25">
      <c r="A141" s="50"/>
      <c r="B141" s="50"/>
      <c r="C141" s="50"/>
      <c r="D141" s="50"/>
      <c r="E141" s="50"/>
      <c r="F141" s="51"/>
      <c r="H141" s="50"/>
      <c r="J141" s="50"/>
    </row>
    <row r="142" spans="1:10" x14ac:dyDescent="0.25">
      <c r="A142" s="50"/>
      <c r="B142" s="50"/>
      <c r="C142" s="50"/>
      <c r="D142" s="50"/>
      <c r="E142" s="50"/>
      <c r="F142" s="51"/>
      <c r="H142" s="50"/>
      <c r="J142" s="50"/>
    </row>
    <row r="143" spans="1:10" x14ac:dyDescent="0.25">
      <c r="A143" s="50"/>
      <c r="B143" s="50"/>
      <c r="C143" s="50"/>
      <c r="D143" s="50"/>
      <c r="E143" s="50"/>
      <c r="F143" s="51"/>
      <c r="H143" s="50"/>
      <c r="J143" s="50"/>
    </row>
    <row r="144" spans="1:10" x14ac:dyDescent="0.25">
      <c r="A144" s="50"/>
      <c r="B144" s="50"/>
      <c r="C144" s="50"/>
      <c r="D144" s="50"/>
      <c r="E144" s="50"/>
      <c r="F144" s="51"/>
      <c r="H144" s="50"/>
      <c r="J144" s="50"/>
    </row>
    <row r="145" spans="1:10" x14ac:dyDescent="0.25">
      <c r="A145" s="50"/>
      <c r="B145" s="50"/>
      <c r="C145" s="50"/>
      <c r="D145" s="50"/>
      <c r="E145" s="50"/>
      <c r="F145" s="51"/>
      <c r="H145" s="50"/>
      <c r="J145" s="50"/>
    </row>
    <row r="146" spans="1:10" x14ac:dyDescent="0.25">
      <c r="A146" s="50"/>
      <c r="B146" s="50"/>
      <c r="C146" s="50"/>
      <c r="D146" s="50"/>
      <c r="E146" s="50"/>
      <c r="F146" s="51"/>
      <c r="H146" s="50"/>
      <c r="J146" s="50"/>
    </row>
    <row r="147" spans="1:10" x14ac:dyDescent="0.25">
      <c r="A147" s="50"/>
      <c r="B147" s="50"/>
      <c r="C147" s="50"/>
      <c r="D147" s="50"/>
      <c r="E147" s="50"/>
      <c r="F147" s="51"/>
      <c r="H147" s="50"/>
      <c r="J147" s="50"/>
    </row>
    <row r="148" spans="1:10" x14ac:dyDescent="0.25">
      <c r="A148" s="50"/>
      <c r="B148" s="50"/>
      <c r="C148" s="50"/>
      <c r="D148" s="50"/>
      <c r="E148" s="50"/>
      <c r="F148" s="51"/>
      <c r="H148" s="50"/>
      <c r="J148" s="50"/>
    </row>
    <row r="149" spans="1:10" x14ac:dyDescent="0.25">
      <c r="A149" s="50"/>
      <c r="B149" s="50"/>
      <c r="C149" s="50"/>
      <c r="D149" s="50"/>
      <c r="E149" s="50"/>
      <c r="F149" s="51"/>
      <c r="H149" s="50"/>
      <c r="J149" s="50"/>
    </row>
    <row r="150" spans="1:10" x14ac:dyDescent="0.25">
      <c r="A150" s="50"/>
      <c r="B150" s="50"/>
      <c r="C150" s="50"/>
      <c r="D150" s="50"/>
      <c r="E150" s="50"/>
      <c r="F150" s="51"/>
      <c r="H150" s="50"/>
      <c r="J150" s="50"/>
    </row>
    <row r="151" spans="1:10" x14ac:dyDescent="0.25">
      <c r="A151" s="50"/>
      <c r="B151" s="50"/>
      <c r="C151" s="50"/>
      <c r="D151" s="50"/>
      <c r="E151" s="50"/>
      <c r="F151" s="51"/>
      <c r="H151" s="50"/>
      <c r="J151" s="50"/>
    </row>
    <row r="152" spans="1:10" x14ac:dyDescent="0.25">
      <c r="A152" s="50"/>
      <c r="B152" s="50"/>
      <c r="C152" s="50"/>
      <c r="D152" s="50"/>
      <c r="E152" s="50"/>
      <c r="F152" s="51"/>
      <c r="H152" s="50"/>
      <c r="J152" s="50"/>
    </row>
    <row r="153" spans="1:10" x14ac:dyDescent="0.25">
      <c r="A153" s="50"/>
      <c r="B153" s="50"/>
      <c r="C153" s="50"/>
      <c r="D153" s="50"/>
      <c r="E153" s="50"/>
      <c r="F153" s="51"/>
      <c r="H153" s="50"/>
      <c r="J153" s="50"/>
    </row>
    <row r="154" spans="1:10" x14ac:dyDescent="0.25">
      <c r="A154" s="50"/>
      <c r="B154" s="50"/>
      <c r="C154" s="50"/>
      <c r="D154" s="50"/>
      <c r="E154" s="50"/>
      <c r="F154" s="51"/>
      <c r="H154" s="50"/>
      <c r="J154" s="50"/>
    </row>
    <row r="155" spans="1:10" x14ac:dyDescent="0.25">
      <c r="A155" s="50"/>
      <c r="B155" s="50"/>
      <c r="C155" s="50"/>
      <c r="D155" s="50"/>
      <c r="E155" s="50"/>
      <c r="F155" s="51"/>
      <c r="H155" s="50"/>
      <c r="J155" s="50"/>
    </row>
    <row r="156" spans="1:10" x14ac:dyDescent="0.25">
      <c r="A156" s="50"/>
      <c r="B156" s="50"/>
      <c r="C156" s="50"/>
      <c r="D156" s="50"/>
      <c r="E156" s="50"/>
      <c r="F156" s="51"/>
      <c r="H156" s="50"/>
      <c r="J156" s="50"/>
    </row>
    <row r="157" spans="1:10" x14ac:dyDescent="0.25">
      <c r="A157" s="50"/>
      <c r="B157" s="50"/>
      <c r="C157" s="50"/>
      <c r="D157" s="50"/>
      <c r="E157" s="50"/>
      <c r="F157" s="51"/>
      <c r="H157" s="50"/>
      <c r="J157" s="50"/>
    </row>
    <row r="158" spans="1:10" x14ac:dyDescent="0.25">
      <c r="A158" s="50"/>
      <c r="B158" s="50"/>
      <c r="C158" s="50"/>
      <c r="D158" s="50"/>
      <c r="E158" s="50"/>
      <c r="F158" s="51"/>
      <c r="H158" s="50"/>
      <c r="J158" s="50"/>
    </row>
    <row r="159" spans="1:10" x14ac:dyDescent="0.25">
      <c r="A159" s="50"/>
      <c r="B159" s="50"/>
      <c r="C159" s="50"/>
      <c r="D159" s="50"/>
      <c r="E159" s="50"/>
      <c r="F159" s="51"/>
      <c r="H159" s="50"/>
      <c r="J159" s="50"/>
    </row>
    <row r="160" spans="1:10" x14ac:dyDescent="0.25">
      <c r="A160" s="50"/>
      <c r="B160" s="50"/>
      <c r="C160" s="50"/>
      <c r="D160" s="50"/>
      <c r="E160" s="50"/>
      <c r="F160" s="51"/>
      <c r="H160" s="50"/>
      <c r="J160" s="50"/>
    </row>
    <row r="161" spans="1:10" x14ac:dyDescent="0.25">
      <c r="A161" s="50"/>
      <c r="B161" s="50"/>
      <c r="C161" s="50"/>
      <c r="D161" s="50"/>
      <c r="E161" s="50"/>
      <c r="F161" s="51"/>
      <c r="H161" s="50"/>
      <c r="J161" s="50"/>
    </row>
    <row r="162" spans="1:10" x14ac:dyDescent="0.25">
      <c r="A162" s="50"/>
      <c r="B162" s="50"/>
      <c r="C162" s="50"/>
      <c r="D162" s="50"/>
      <c r="E162" s="50"/>
      <c r="F162" s="51"/>
      <c r="H162" s="50"/>
      <c r="J162" s="50"/>
    </row>
    <row r="163" spans="1:10" x14ac:dyDescent="0.25">
      <c r="A163" s="50"/>
      <c r="B163" s="50"/>
      <c r="C163" s="50"/>
      <c r="D163" s="50"/>
      <c r="E163" s="50"/>
      <c r="F163" s="51"/>
      <c r="H163" s="50"/>
      <c r="J163" s="50"/>
    </row>
    <row r="164" spans="1:10" x14ac:dyDescent="0.25">
      <c r="A164" s="50"/>
      <c r="B164" s="50"/>
      <c r="C164" s="50"/>
      <c r="D164" s="50"/>
      <c r="E164" s="50"/>
      <c r="F164" s="51"/>
      <c r="H164" s="50"/>
      <c r="J164" s="50"/>
    </row>
    <row r="165" spans="1:10" x14ac:dyDescent="0.25">
      <c r="A165" s="50"/>
      <c r="B165" s="50"/>
      <c r="C165" s="50"/>
      <c r="D165" s="50"/>
      <c r="E165" s="50"/>
      <c r="F165" s="51"/>
      <c r="H165" s="50"/>
      <c r="J165" s="50"/>
    </row>
    <row r="166" spans="1:10" x14ac:dyDescent="0.25">
      <c r="A166" s="50"/>
      <c r="B166" s="50"/>
      <c r="C166" s="50"/>
      <c r="D166" s="50"/>
      <c r="E166" s="50"/>
      <c r="F166" s="51"/>
      <c r="H166" s="50"/>
      <c r="J166" s="50"/>
    </row>
    <row r="167" spans="1:10" x14ac:dyDescent="0.25">
      <c r="A167" s="50"/>
      <c r="B167" s="50"/>
      <c r="C167" s="50"/>
      <c r="D167" s="50"/>
      <c r="E167" s="50"/>
      <c r="F167" s="51"/>
      <c r="H167" s="50"/>
      <c r="J167" s="50"/>
    </row>
    <row r="168" spans="1:10" x14ac:dyDescent="0.25">
      <c r="A168" s="50"/>
      <c r="B168" s="50"/>
      <c r="C168" s="50"/>
      <c r="D168" s="50"/>
      <c r="E168" s="50"/>
      <c r="F168" s="51"/>
      <c r="H168" s="50"/>
      <c r="J168" s="50"/>
    </row>
  </sheetData>
  <dataConsolidate/>
  <mergeCells count="3">
    <mergeCell ref="AJ12:AM12"/>
    <mergeCell ref="AN12:AQ12"/>
    <mergeCell ref="AR12:AU12"/>
  </mergeCells>
  <conditionalFormatting sqref="F18:F1048576 P18:P1048576 P1:P14 F1:F14">
    <cfRule type="cellIs" dxfId="20" priority="27" operator="lessThan">
      <formula>0</formula>
    </cfRule>
  </conditionalFormatting>
  <conditionalFormatting sqref="F2:F14">
    <cfRule type="cellIs" dxfId="19" priority="26" operator="equal">
      <formula>0</formula>
    </cfRule>
  </conditionalFormatting>
  <conditionalFormatting sqref="H2:H14 J2:J14">
    <cfRule type="cellIs" dxfId="18" priority="24" operator="equal">
      <formula>0</formula>
    </cfRule>
    <cfRule type="cellIs" dxfId="17" priority="25" operator="lessThan">
      <formula>0</formula>
    </cfRule>
  </conditionalFormatting>
  <conditionalFormatting sqref="M2:M14">
    <cfRule type="cellIs" dxfId="16" priority="20" operator="equal">
      <formula>0</formula>
    </cfRule>
    <cfRule type="cellIs" dxfId="15" priority="21" operator="lessThan">
      <formula>0</formula>
    </cfRule>
  </conditionalFormatting>
  <conditionalFormatting sqref="P2:P14">
    <cfRule type="cellIs" dxfId="14" priority="14" operator="lessThan">
      <formula>0</formula>
    </cfRule>
    <cfRule type="cellIs" dxfId="13" priority="18" operator="equal">
      <formula>0</formula>
    </cfRule>
  </conditionalFormatting>
  <conditionalFormatting sqref="AL15">
    <cfRule type="cellIs" dxfId="12" priority="12" operator="equal">
      <formula>0</formula>
    </cfRule>
    <cfRule type="cellIs" dxfId="11" priority="13" operator="lessThan">
      <formula>0</formula>
    </cfRule>
  </conditionalFormatting>
  <conditionalFormatting sqref="AL14:AL21">
    <cfRule type="cellIs" dxfId="10" priority="10" operator="lessThan">
      <formula>0</formula>
    </cfRule>
    <cfRule type="cellIs" dxfId="9" priority="11" operator="equal">
      <formula>0</formula>
    </cfRule>
  </conditionalFormatting>
  <conditionalFormatting sqref="AT14:AT21">
    <cfRule type="cellIs" dxfId="8" priority="6" operator="lessThan">
      <formula>0</formula>
    </cfRule>
    <cfRule type="cellIs" dxfId="7" priority="7" operator="equal">
      <formula>0</formula>
    </cfRule>
  </conditionalFormatting>
  <conditionalFormatting sqref="AP14:AP21">
    <cfRule type="cellIs" dxfId="6" priority="8" operator="lessThan">
      <formula>0</formula>
    </cfRule>
    <cfRule type="cellIs" dxfId="5" priority="9" operator="equal">
      <formula>0</formula>
    </cfRule>
  </conditionalFormatting>
  <conditionalFormatting sqref="AX14:AX21">
    <cfRule type="cellIs" dxfId="4" priority="4" operator="equal">
      <formula>0</formula>
    </cfRule>
    <cfRule type="cellIs" dxfId="3" priority="5" operator="lessThan">
      <formula>0</formula>
    </cfRule>
  </conditionalFormatting>
  <conditionalFormatting sqref="BB14:BB21">
    <cfRule type="cellIs" dxfId="2" priority="1" operator="greaterThan">
      <formula>AY14</formula>
    </cfRule>
    <cfRule type="cellIs" dxfId="1" priority="2" operator="equal">
      <formula>AY14</formula>
    </cfRule>
    <cfRule type="cellIs" dxfId="0" priority="3" operator="equal">
      <formula>$BF$28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ALAP!$D$3:$D$11</xm:f>
          </x14:formula1>
          <xm:sqref>B1:B1048576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</vt:lpstr>
      <vt:lpstr>PRÓBA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2015-05-23T19:46:11Z</dcterms:created>
  <dcterms:modified xsi:type="dcterms:W3CDTF">2015-06-02T05:56:53Z</dcterms:modified>
</cp:coreProperties>
</file>